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0" yWindow="-15" windowWidth="25605" windowHeight="15525" tabRatio="808"/>
  </bookViews>
  <sheets>
    <sheet name="C-1" sheetId="1" r:id="rId1"/>
    <sheet name="G-01" sheetId="2" r:id="rId2"/>
    <sheet name="C-2" sheetId="18" r:id="rId3"/>
    <sheet name="C-3" sheetId="4" r:id="rId4"/>
    <sheet name="C-4" sheetId="15" r:id="rId5"/>
    <sheet name="C-5" sheetId="6" r:id="rId6"/>
    <sheet name="G-02" sheetId="7" r:id="rId7"/>
    <sheet name="C-6" sheetId="8" r:id="rId8"/>
    <sheet name="G-03" sheetId="9" r:id="rId9"/>
    <sheet name="C-7" sheetId="10" r:id="rId10"/>
    <sheet name="C-8" sheetId="17" r:id="rId11"/>
    <sheet name="C-9" sheetId="11" r:id="rId12"/>
    <sheet name="GRÁF-4" sheetId="19" r:id="rId13"/>
    <sheet name="C-10" sheetId="12" r:id="rId14"/>
    <sheet name="GRÁF-5" sheetId="21" r:id="rId15"/>
    <sheet name="C-11" sheetId="16" r:id="rId16"/>
  </sheets>
  <definedNames>
    <definedName name="_xlnm.Print_Area" localSheetId="0">'C-1'!$B$1:$R$34</definedName>
    <definedName name="_xlnm.Print_Area" localSheetId="13">'C-10'!$B$2:$N$19</definedName>
    <definedName name="_xlnm.Print_Area" localSheetId="15">'C-11'!$B$1:$AB$111</definedName>
    <definedName name="_xlnm.Print_Area" localSheetId="2">'C-2'!$B$1:$AY$92</definedName>
    <definedName name="_xlnm.Print_Area" localSheetId="3">'C-3'!$B$2:$N$59</definedName>
    <definedName name="_xlnm.Print_Area" localSheetId="4">'C-4'!$B$1:$AB$62</definedName>
    <definedName name="_xlnm.Print_Area" localSheetId="5">'C-5'!$B$1:$H$41</definedName>
    <definedName name="_xlnm.Print_Area" localSheetId="7">'C-6'!$B$1:$W$26</definedName>
    <definedName name="_xlnm.Print_Area" localSheetId="9">'C-7'!$B$2:$H$39</definedName>
    <definedName name="_xlnm.Print_Area" localSheetId="10">'C-8'!$B$3:$N$62</definedName>
    <definedName name="_xlnm.Print_Area" localSheetId="11">'C-9'!$B$2:$N$20</definedName>
    <definedName name="_xlnm.Print_Area" localSheetId="1">'G-01'!$B$3:$I$61</definedName>
    <definedName name="_xlnm.Print_Area" localSheetId="6">'G-02'!$B$1:$J$52</definedName>
    <definedName name="_xlnm.Print_Area" localSheetId="8">'G-03'!$B$2:$J$64</definedName>
    <definedName name="_xlnm.Print_Area" localSheetId="12">'GRÁF-4'!$A$1:$L$62</definedName>
    <definedName name="_xlnm.Print_Area" localSheetId="14">'GRÁF-5'!$A$1:$K$52</definedName>
  </definedNames>
  <calcPr calcId="162913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8" l="1"/>
  <c r="R67" i="18"/>
  <c r="W104" i="16"/>
  <c r="U104" i="16"/>
  <c r="S104" i="16"/>
  <c r="Q104" i="16"/>
  <c r="O104" i="16"/>
  <c r="M104" i="16"/>
  <c r="K104" i="16"/>
  <c r="I104" i="16"/>
  <c r="G104" i="16"/>
  <c r="E104" i="16"/>
  <c r="AE104" i="16"/>
  <c r="W103" i="16"/>
  <c r="U103" i="16"/>
  <c r="S103" i="16"/>
  <c r="Q103" i="16"/>
  <c r="O103" i="16"/>
  <c r="M103" i="16"/>
  <c r="K103" i="16"/>
  <c r="I103" i="16"/>
  <c r="G103" i="16"/>
  <c r="E103" i="16"/>
  <c r="AE103" i="16"/>
  <c r="W102" i="16"/>
  <c r="U102" i="16"/>
  <c r="S102" i="16"/>
  <c r="Q102" i="16"/>
  <c r="O102" i="16"/>
  <c r="AE102" i="16"/>
  <c r="M102" i="16"/>
  <c r="K102" i="16"/>
  <c r="I102" i="16"/>
  <c r="G102" i="16"/>
  <c r="E102" i="16"/>
  <c r="Y99" i="16"/>
  <c r="Y98" i="16"/>
  <c r="AA98" i="16"/>
  <c r="Y97" i="16"/>
  <c r="Y94" i="16"/>
  <c r="Y93" i="16"/>
  <c r="AA93" i="16"/>
  <c r="Y92" i="16"/>
  <c r="Y89" i="16"/>
  <c r="Y88" i="16"/>
  <c r="Y87" i="16"/>
  <c r="Y76" i="16"/>
  <c r="Y75" i="16"/>
  <c r="Y74" i="16"/>
  <c r="Y71" i="16"/>
  <c r="Y70" i="16"/>
  <c r="AA70" i="16"/>
  <c r="Y69" i="16"/>
  <c r="Y66" i="16"/>
  <c r="Y65" i="16"/>
  <c r="AA65" i="16"/>
  <c r="Y64" i="16"/>
  <c r="Y61" i="16"/>
  <c r="Y60" i="16"/>
  <c r="AA60" i="16"/>
  <c r="Y59" i="16"/>
  <c r="Y56" i="16"/>
  <c r="Y55" i="16"/>
  <c r="AA55" i="16"/>
  <c r="Y54" i="16"/>
  <c r="Y51" i="16"/>
  <c r="Y50" i="16"/>
  <c r="Y49" i="16"/>
  <c r="Y37" i="16"/>
  <c r="Y36" i="16"/>
  <c r="AA36" i="16"/>
  <c r="Y35" i="16"/>
  <c r="Y32" i="16"/>
  <c r="Y31" i="16"/>
  <c r="AA31" i="16"/>
  <c r="Y30" i="16"/>
  <c r="Y27" i="16"/>
  <c r="Y26" i="16"/>
  <c r="Y25" i="16"/>
  <c r="Y22" i="16"/>
  <c r="Y21" i="16"/>
  <c r="AA21" i="16"/>
  <c r="Y20" i="16"/>
  <c r="Y17" i="16"/>
  <c r="Y16" i="16"/>
  <c r="Y15" i="16"/>
  <c r="Y102" i="16"/>
  <c r="Y12" i="16"/>
  <c r="Y104" i="16"/>
  <c r="Y11" i="16"/>
  <c r="Y10" i="16"/>
  <c r="Y103" i="16"/>
  <c r="AA88" i="16"/>
  <c r="T13" i="21"/>
  <c r="Q13" i="21"/>
  <c r="N13" i="21"/>
  <c r="K16" i="12"/>
  <c r="M14" i="12"/>
  <c r="G16" i="12"/>
  <c r="I13" i="12"/>
  <c r="C16" i="12"/>
  <c r="E14" i="12"/>
  <c r="M9" i="12"/>
  <c r="E12" i="12"/>
  <c r="I12" i="12"/>
  <c r="I11" i="12"/>
  <c r="M11" i="12"/>
  <c r="M12" i="12"/>
  <c r="I8" i="12"/>
  <c r="M8" i="12"/>
  <c r="M13" i="12"/>
  <c r="I14" i="12"/>
  <c r="E9" i="12"/>
  <c r="AA75" i="16"/>
  <c r="E10" i="12"/>
  <c r="E13" i="12"/>
  <c r="E11" i="12"/>
  <c r="E8" i="12"/>
  <c r="E16" i="12"/>
  <c r="U17" i="17"/>
  <c r="S17" i="17"/>
  <c r="Q17" i="17"/>
  <c r="W58" i="15"/>
  <c r="U58" i="15"/>
  <c r="S58" i="15"/>
  <c r="Q58" i="15"/>
  <c r="O58" i="15"/>
  <c r="M58" i="15"/>
  <c r="K58" i="15"/>
  <c r="I58" i="15"/>
  <c r="G58" i="15"/>
  <c r="E58" i="15"/>
  <c r="W57" i="15"/>
  <c r="U57" i="15"/>
  <c r="S57" i="15"/>
  <c r="Q57" i="15"/>
  <c r="O57" i="15"/>
  <c r="M57" i="15"/>
  <c r="K57" i="15"/>
  <c r="I57" i="15"/>
  <c r="G57" i="15"/>
  <c r="E57" i="15"/>
  <c r="W56" i="15"/>
  <c r="U56" i="15"/>
  <c r="S56" i="15"/>
  <c r="Q56" i="15"/>
  <c r="O56" i="15"/>
  <c r="M56" i="15"/>
  <c r="K56" i="15"/>
  <c r="I56" i="15"/>
  <c r="G56" i="15"/>
  <c r="E56" i="15"/>
  <c r="V13" i="4"/>
  <c r="V21" i="4"/>
  <c r="T13" i="4"/>
  <c r="R13" i="4"/>
  <c r="R21" i="4"/>
  <c r="G36" i="6"/>
  <c r="G35" i="6"/>
  <c r="E35" i="6"/>
  <c r="C35" i="6"/>
  <c r="G33" i="6"/>
  <c r="E33" i="6"/>
  <c r="C33" i="6"/>
  <c r="G31" i="6"/>
  <c r="E31" i="6"/>
  <c r="C31" i="6"/>
  <c r="G30" i="6"/>
  <c r="G29" i="6"/>
  <c r="E29" i="6"/>
  <c r="C29" i="6"/>
  <c r="G27" i="6"/>
  <c r="E27" i="6"/>
  <c r="C27" i="6"/>
  <c r="G26" i="6"/>
  <c r="G25" i="6"/>
  <c r="E26" i="6"/>
  <c r="E25" i="6"/>
  <c r="C26" i="6"/>
  <c r="C25" i="6"/>
  <c r="G24" i="6"/>
  <c r="G23" i="6"/>
  <c r="E24" i="6"/>
  <c r="E23" i="6"/>
  <c r="C24" i="6"/>
  <c r="C23" i="6"/>
  <c r="G22" i="6"/>
  <c r="G21" i="6"/>
  <c r="E22" i="6"/>
  <c r="E21" i="6"/>
  <c r="C22" i="6"/>
  <c r="C21" i="6"/>
  <c r="G19" i="6"/>
  <c r="E19" i="6"/>
  <c r="C19" i="6"/>
  <c r="G18" i="6"/>
  <c r="G17" i="6"/>
  <c r="E18" i="6"/>
  <c r="E17" i="6"/>
  <c r="C18" i="6"/>
  <c r="C17" i="6"/>
  <c r="G16" i="6"/>
  <c r="G15" i="6"/>
  <c r="E16" i="6"/>
  <c r="E15" i="6"/>
  <c r="C16" i="6"/>
  <c r="C15" i="6"/>
  <c r="G13" i="6"/>
  <c r="E13" i="6"/>
  <c r="C13" i="6"/>
  <c r="G11" i="6"/>
  <c r="E11" i="6"/>
  <c r="C11" i="6"/>
  <c r="G9" i="6"/>
  <c r="E9" i="6"/>
  <c r="C9" i="6"/>
  <c r="G8" i="6"/>
  <c r="G7" i="6"/>
  <c r="E8" i="6"/>
  <c r="E7" i="6"/>
  <c r="C8" i="6"/>
  <c r="C7" i="6"/>
  <c r="G10" i="8"/>
  <c r="N10" i="8"/>
  <c r="V10" i="8"/>
  <c r="G11" i="8"/>
  <c r="N11" i="8"/>
  <c r="V11" i="8"/>
  <c r="G12" i="8"/>
  <c r="N12" i="8"/>
  <c r="V12" i="8"/>
  <c r="G13" i="8"/>
  <c r="N13" i="8"/>
  <c r="V13" i="8"/>
  <c r="G14" i="8"/>
  <c r="N14" i="8"/>
  <c r="V14" i="8"/>
  <c r="G15" i="8"/>
  <c r="N15" i="8"/>
  <c r="V15" i="8"/>
  <c r="N16" i="8"/>
  <c r="V16" i="8"/>
  <c r="G17" i="8"/>
  <c r="N17" i="8"/>
  <c r="V17" i="8"/>
  <c r="G18" i="8"/>
  <c r="N18" i="8"/>
  <c r="V18" i="8"/>
  <c r="G19" i="8"/>
  <c r="N19" i="8"/>
  <c r="V19" i="8"/>
  <c r="G20" i="8"/>
  <c r="N20" i="8"/>
  <c r="V20" i="8"/>
  <c r="AL88" i="18"/>
  <c r="N88" i="18"/>
  <c r="Z88" i="18"/>
  <c r="L7" i="10"/>
  <c r="AJ88" i="18"/>
  <c r="AH88" i="18"/>
  <c r="AF88" i="18"/>
  <c r="AD88" i="18"/>
  <c r="AB88" i="18"/>
  <c r="X88" i="18"/>
  <c r="V88" i="18"/>
  <c r="T88" i="18"/>
  <c r="R88" i="18"/>
  <c r="P88" i="18"/>
  <c r="L88" i="18"/>
  <c r="J88" i="18"/>
  <c r="H88" i="18"/>
  <c r="F88" i="18"/>
  <c r="D88" i="18"/>
  <c r="AY67" i="18"/>
  <c r="AX67" i="18"/>
  <c r="AV67" i="18"/>
  <c r="AU67" i="18"/>
  <c r="AT67" i="18"/>
  <c r="AR67" i="18"/>
  <c r="AP67" i="18"/>
  <c r="AN67" i="18"/>
  <c r="AL67" i="18"/>
  <c r="AJ67" i="18"/>
  <c r="AI67" i="18"/>
  <c r="AH67" i="18"/>
  <c r="AF67" i="18"/>
  <c r="AD67" i="18"/>
  <c r="AB67" i="18"/>
  <c r="Z67" i="18"/>
  <c r="X67" i="18"/>
  <c r="V67" i="18"/>
  <c r="T67" i="18"/>
  <c r="P67" i="18"/>
  <c r="N67" i="18"/>
  <c r="L67" i="18"/>
  <c r="J67" i="18"/>
  <c r="H67" i="18"/>
  <c r="F67" i="18"/>
  <c r="D67" i="18"/>
  <c r="AX43" i="18"/>
  <c r="AV43" i="18"/>
  <c r="AT43" i="18"/>
  <c r="AR43" i="18"/>
  <c r="AP43" i="18"/>
  <c r="AN43" i="18"/>
  <c r="AL43" i="18"/>
  <c r="AJ43" i="18"/>
  <c r="AH43" i="18"/>
  <c r="AF43" i="18"/>
  <c r="AD43" i="18"/>
  <c r="AB43" i="18"/>
  <c r="Z43" i="18"/>
  <c r="X43" i="18"/>
  <c r="V43" i="18"/>
  <c r="T43" i="18"/>
  <c r="R43" i="18"/>
  <c r="P43" i="18"/>
  <c r="N43" i="18"/>
  <c r="L43" i="18"/>
  <c r="J43" i="18"/>
  <c r="H43" i="18"/>
  <c r="F43" i="18"/>
  <c r="D43" i="18"/>
  <c r="AX23" i="18"/>
  <c r="AT23" i="18"/>
  <c r="AR23" i="18"/>
  <c r="AP23" i="18"/>
  <c r="AN23" i="18"/>
  <c r="AL23" i="18"/>
  <c r="AJ23" i="18"/>
  <c r="AH23" i="18"/>
  <c r="AD23" i="18"/>
  <c r="AB23" i="18"/>
  <c r="Z23" i="18"/>
  <c r="X23" i="18"/>
  <c r="V23" i="18"/>
  <c r="T23" i="18"/>
  <c r="R23" i="18"/>
  <c r="N23" i="18"/>
  <c r="L23" i="18"/>
  <c r="J23" i="18"/>
  <c r="H23" i="18"/>
  <c r="F23" i="18"/>
  <c r="D23" i="18"/>
  <c r="AV21" i="18"/>
  <c r="AF21" i="18"/>
  <c r="P21" i="18"/>
  <c r="AV15" i="18"/>
  <c r="AF15" i="18"/>
  <c r="AV12" i="18"/>
  <c r="AV23" i="18"/>
  <c r="AF12" i="18"/>
  <c r="AF23" i="18"/>
  <c r="P12" i="18"/>
  <c r="P23" i="18"/>
  <c r="P15" i="19"/>
  <c r="Q15" i="19"/>
  <c r="O15" i="19"/>
  <c r="N25" i="7"/>
  <c r="C15" i="17"/>
  <c r="V9" i="8"/>
  <c r="N9" i="8"/>
  <c r="N22" i="8"/>
  <c r="G9" i="8"/>
  <c r="N35" i="7"/>
  <c r="Y54" i="15"/>
  <c r="AA54" i="15"/>
  <c r="Y53" i="15"/>
  <c r="Y52" i="15"/>
  <c r="AA52" i="15"/>
  <c r="Y50" i="15"/>
  <c r="Y49" i="15"/>
  <c r="Y48" i="15"/>
  <c r="Y46" i="15"/>
  <c r="Y45" i="15"/>
  <c r="Y44" i="15"/>
  <c r="Y42" i="15"/>
  <c r="AA42" i="15"/>
  <c r="Y41" i="15"/>
  <c r="Y40" i="15"/>
  <c r="AA40" i="15"/>
  <c r="Y38" i="15"/>
  <c r="AA38" i="15"/>
  <c r="Y37" i="15"/>
  <c r="Y36" i="15"/>
  <c r="Y34" i="15"/>
  <c r="Y33" i="15"/>
  <c r="Y32" i="15"/>
  <c r="Y30" i="15"/>
  <c r="AA30" i="15"/>
  <c r="Y29" i="15"/>
  <c r="Y28" i="15"/>
  <c r="Y26" i="15"/>
  <c r="Y25" i="15"/>
  <c r="AA25" i="15"/>
  <c r="Y24" i="15"/>
  <c r="AA24" i="15"/>
  <c r="Y22" i="15"/>
  <c r="AA22" i="15"/>
  <c r="Y21" i="15"/>
  <c r="Y20" i="15"/>
  <c r="Y18" i="15"/>
  <c r="Y17" i="15"/>
  <c r="Y16" i="15"/>
  <c r="Y14" i="15"/>
  <c r="Y13" i="15"/>
  <c r="Y12" i="15"/>
  <c r="Y10" i="15"/>
  <c r="Y9" i="15"/>
  <c r="AA9" i="15"/>
  <c r="Y8" i="15"/>
  <c r="AA8" i="15"/>
  <c r="T21" i="4"/>
  <c r="K20" i="4"/>
  <c r="M16" i="4"/>
  <c r="M11" i="4"/>
  <c r="G20" i="4"/>
  <c r="I10" i="4"/>
  <c r="C20" i="4"/>
  <c r="E10" i="4"/>
  <c r="Y56" i="15"/>
  <c r="AA48" i="15"/>
  <c r="AA36" i="15"/>
  <c r="Y57" i="15"/>
  <c r="AA17" i="15"/>
  <c r="I14" i="4"/>
  <c r="E17" i="4"/>
  <c r="E18" i="4"/>
  <c r="E12" i="4"/>
  <c r="E9" i="4"/>
  <c r="E15" i="4"/>
  <c r="E13" i="4"/>
  <c r="E14" i="4"/>
  <c r="E16" i="4"/>
  <c r="M12" i="4"/>
  <c r="M13" i="4"/>
  <c r="M14" i="4"/>
  <c r="M15" i="4"/>
  <c r="M17" i="4"/>
  <c r="Y58" i="15"/>
  <c r="AA34" i="15"/>
  <c r="AA12" i="15"/>
  <c r="AA16" i="15"/>
  <c r="AA28" i="15"/>
  <c r="AA32" i="15"/>
  <c r="AA20" i="15"/>
  <c r="AA18" i="15"/>
  <c r="AA50" i="15"/>
  <c r="AA10" i="15"/>
  <c r="K17" i="11"/>
  <c r="G17" i="11"/>
  <c r="I8" i="11"/>
  <c r="K15" i="17"/>
  <c r="M12" i="17"/>
  <c r="M13" i="17"/>
  <c r="G15" i="17"/>
  <c r="I12" i="17"/>
  <c r="E11" i="17"/>
  <c r="I12" i="11"/>
  <c r="I11" i="11"/>
  <c r="I15" i="11"/>
  <c r="M9" i="11"/>
  <c r="M17" i="11"/>
  <c r="M11" i="11"/>
  <c r="M8" i="11"/>
  <c r="M10" i="11"/>
  <c r="M15" i="11"/>
  <c r="M12" i="11"/>
  <c r="M14" i="11"/>
  <c r="M13" i="11"/>
  <c r="E10" i="17"/>
  <c r="I22" i="8"/>
  <c r="P22" i="8"/>
  <c r="V22" i="8"/>
  <c r="N5" i="7"/>
  <c r="E22" i="8"/>
  <c r="C22" i="8"/>
  <c r="I10" i="17"/>
  <c r="C17" i="11"/>
  <c r="E15" i="11"/>
  <c r="S22" i="8"/>
  <c r="E13" i="17"/>
  <c r="E12" i="17"/>
  <c r="E15" i="17"/>
  <c r="L22" i="8"/>
  <c r="E12" i="11"/>
  <c r="G22" i="8"/>
  <c r="F14" i="8"/>
  <c r="D9" i="8"/>
  <c r="N7" i="10"/>
  <c r="C10" i="10"/>
  <c r="E10" i="10"/>
  <c r="G10" i="10"/>
  <c r="N48" i="9"/>
  <c r="N30" i="9"/>
  <c r="N19" i="9"/>
  <c r="P7" i="10"/>
  <c r="AA64" i="16"/>
  <c r="AA25" i="16"/>
  <c r="AA54" i="16"/>
  <c r="AA74" i="16"/>
  <c r="AA92" i="16"/>
  <c r="AA35" i="16"/>
  <c r="AA30" i="16"/>
  <c r="AA10" i="16"/>
  <c r="AA20" i="16"/>
  <c r="AA17" i="16"/>
  <c r="AA66" i="16"/>
  <c r="AA49" i="16"/>
  <c r="AA69" i="16"/>
  <c r="AA97" i="16"/>
  <c r="C38" i="6"/>
  <c r="U9" i="8"/>
  <c r="R12" i="8"/>
  <c r="W12" i="8"/>
  <c r="R11" i="8"/>
  <c r="W11" i="8"/>
  <c r="R9" i="8"/>
  <c r="U17" i="8"/>
  <c r="U16" i="8"/>
  <c r="U13" i="8"/>
  <c r="R20" i="8"/>
  <c r="U18" i="8"/>
  <c r="R14" i="8"/>
  <c r="W14" i="8"/>
  <c r="U19" i="8"/>
  <c r="U20" i="8"/>
  <c r="R16" i="8"/>
  <c r="R13" i="8"/>
  <c r="W13" i="8"/>
  <c r="U15" i="8"/>
  <c r="U14" i="8"/>
  <c r="U11" i="8"/>
  <c r="U10" i="8"/>
  <c r="R19" i="8"/>
  <c r="R18" i="8"/>
  <c r="R15" i="8"/>
  <c r="R10" i="8"/>
  <c r="R17" i="8"/>
  <c r="W17" i="8"/>
  <c r="U12" i="8"/>
  <c r="E38" i="6"/>
  <c r="G38" i="6"/>
  <c r="AA76" i="16"/>
  <c r="AA56" i="15"/>
  <c r="AA59" i="16"/>
  <c r="AA87" i="16"/>
  <c r="K12" i="8"/>
  <c r="M18" i="8"/>
  <c r="M9" i="8"/>
  <c r="M13" i="8"/>
  <c r="K18" i="8"/>
  <c r="K14" i="8"/>
  <c r="O14" i="8"/>
  <c r="M15" i="8"/>
  <c r="K10" i="8"/>
  <c r="M11" i="8"/>
  <c r="K17" i="8"/>
  <c r="O17" i="8"/>
  <c r="M14" i="8"/>
  <c r="M19" i="8"/>
  <c r="K16" i="8"/>
  <c r="O16" i="8"/>
  <c r="M20" i="8"/>
  <c r="M17" i="8"/>
  <c r="K11" i="8"/>
  <c r="O11" i="8"/>
  <c r="M16" i="8"/>
  <c r="K13" i="8"/>
  <c r="O13" i="8"/>
  <c r="K9" i="8"/>
  <c r="M12" i="8"/>
  <c r="K19" i="8"/>
  <c r="O19" i="8"/>
  <c r="M10" i="8"/>
  <c r="K15" i="8"/>
  <c r="K20" i="8"/>
  <c r="AA32" i="16"/>
  <c r="AA12" i="16"/>
  <c r="AA56" i="16"/>
  <c r="AA27" i="16"/>
  <c r="AA22" i="16"/>
  <c r="AA99" i="16"/>
  <c r="AA51" i="16"/>
  <c r="AA71" i="16"/>
  <c r="AA37" i="16"/>
  <c r="AA94" i="16"/>
  <c r="AA61" i="16"/>
  <c r="AA89" i="16"/>
  <c r="AA16" i="16"/>
  <c r="F19" i="8"/>
  <c r="M10" i="12"/>
  <c r="M16" i="12"/>
  <c r="D11" i="8"/>
  <c r="D15" i="8"/>
  <c r="H15" i="8"/>
  <c r="M10" i="17"/>
  <c r="I13" i="17"/>
  <c r="AA46" i="15"/>
  <c r="AA53" i="15"/>
  <c r="AA50" i="16"/>
  <c r="F9" i="8"/>
  <c r="H9" i="8"/>
  <c r="D20" i="8"/>
  <c r="H20" i="8"/>
  <c r="I14" i="11"/>
  <c r="M9" i="4"/>
  <c r="M20" i="4"/>
  <c r="I17" i="4"/>
  <c r="I13" i="4"/>
  <c r="F13" i="8"/>
  <c r="F11" i="8"/>
  <c r="E8" i="11"/>
  <c r="M11" i="17"/>
  <c r="I11" i="17"/>
  <c r="I9" i="11"/>
  <c r="I17" i="11"/>
  <c r="AA29" i="15"/>
  <c r="M10" i="4"/>
  <c r="I16" i="4"/>
  <c r="I11" i="4"/>
  <c r="I10" i="12"/>
  <c r="I9" i="12"/>
  <c r="I16" i="12"/>
  <c r="AA15" i="16"/>
  <c r="D18" i="8"/>
  <c r="I13" i="11"/>
  <c r="F18" i="8"/>
  <c r="F15" i="8"/>
  <c r="E13" i="11"/>
  <c r="I10" i="11"/>
  <c r="AA44" i="15"/>
  <c r="M18" i="4"/>
  <c r="I18" i="4"/>
  <c r="E11" i="4"/>
  <c r="E20" i="4"/>
  <c r="D13" i="8"/>
  <c r="H13" i="8"/>
  <c r="AA45" i="15"/>
  <c r="D10" i="8"/>
  <c r="F20" i="8"/>
  <c r="E14" i="11"/>
  <c r="AA37" i="15"/>
  <c r="I15" i="4"/>
  <c r="AA41" i="15"/>
  <c r="AA13" i="15"/>
  <c r="AA57" i="15"/>
  <c r="AA26" i="16"/>
  <c r="AA26" i="15"/>
  <c r="AA49" i="15"/>
  <c r="I12" i="4"/>
  <c r="AA11" i="16"/>
  <c r="D14" i="8"/>
  <c r="H14" i="8"/>
  <c r="D19" i="8"/>
  <c r="E10" i="11"/>
  <c r="F12" i="8"/>
  <c r="F17" i="8"/>
  <c r="E11" i="11"/>
  <c r="AA14" i="15"/>
  <c r="AA58" i="15"/>
  <c r="AA33" i="15"/>
  <c r="I9" i="4"/>
  <c r="I20" i="4"/>
  <c r="D12" i="8"/>
  <c r="H12" i="8"/>
  <c r="F10" i="8"/>
  <c r="E9" i="11"/>
  <c r="AA21" i="15"/>
  <c r="D17" i="8"/>
  <c r="H17" i="8"/>
  <c r="H19" i="8"/>
  <c r="E17" i="11"/>
  <c r="H10" i="8"/>
  <c r="H22" i="8"/>
  <c r="H18" i="8"/>
  <c r="M15" i="17"/>
  <c r="O10" i="8"/>
  <c r="R22" i="8"/>
  <c r="W9" i="8"/>
  <c r="AA103" i="16"/>
  <c r="O9" i="8"/>
  <c r="O22" i="8"/>
  <c r="K22" i="8"/>
  <c r="AA102" i="16"/>
  <c r="D22" i="8"/>
  <c r="H11" i="8"/>
  <c r="O18" i="8"/>
  <c r="W16" i="8"/>
  <c r="U22" i="8"/>
  <c r="M22" i="8"/>
  <c r="AA104" i="16"/>
  <c r="W10" i="8"/>
  <c r="F22" i="8"/>
  <c r="O12" i="8"/>
  <c r="W15" i="8"/>
  <c r="O20" i="8"/>
  <c r="W18" i="8"/>
  <c r="W20" i="8"/>
  <c r="I15" i="17"/>
  <c r="O15" i="8"/>
  <c r="W19" i="8"/>
  <c r="W22" i="8"/>
</calcChain>
</file>

<file path=xl/sharedStrings.xml><?xml version="1.0" encoding="utf-8"?>
<sst xmlns="http://schemas.openxmlformats.org/spreadsheetml/2006/main" count="781" uniqueCount="205">
  <si>
    <t>AÑOS</t>
  </si>
  <si>
    <t>HUELGAS</t>
  </si>
  <si>
    <t>%</t>
  </si>
  <si>
    <t>PLIEGO DE RECLAMOS</t>
  </si>
  <si>
    <t>TOTAL</t>
  </si>
  <si>
    <t>-</t>
  </si>
  <si>
    <t>HORAS - HOMBRE PERDIDAS</t>
  </si>
  <si>
    <t xml:space="preserve">ACTIVIDAD ECONOMICA </t>
  </si>
  <si>
    <t>TRABAJADORES COMPRENDIDOS</t>
  </si>
  <si>
    <t>HORAS-HOMBRE PERDIDAS</t>
  </si>
  <si>
    <t>PESCA</t>
  </si>
  <si>
    <t>OTROS</t>
  </si>
  <si>
    <t>SUMINISTRO DE ELECTRICIDAD, GAS Y AGUA</t>
  </si>
  <si>
    <t>ENSEÑANZA</t>
  </si>
  <si>
    <t>MESES</t>
  </si>
  <si>
    <t>FEBRERO</t>
  </si>
  <si>
    <t>MARZO</t>
  </si>
  <si>
    <t>ABRIL</t>
  </si>
  <si>
    <t>MAYO</t>
  </si>
  <si>
    <t>JUNIO</t>
  </si>
  <si>
    <t>AGOSTO</t>
  </si>
  <si>
    <t>SETIEMBRE</t>
  </si>
  <si>
    <t>OCTUBRE</t>
  </si>
  <si>
    <t>NOVIEMBRE</t>
  </si>
  <si>
    <t xml:space="preserve"> ENERO</t>
  </si>
  <si>
    <t>SERVICIOS SOCIALES Y DE SALUD</t>
  </si>
  <si>
    <t>AREQUIPA</t>
  </si>
  <si>
    <t>PIURA</t>
  </si>
  <si>
    <t xml:space="preserve">CAUSAS </t>
  </si>
  <si>
    <t>TRAB. COMPRENDIDOS</t>
  </si>
  <si>
    <t>H-H PERDIDAS</t>
  </si>
  <si>
    <t>CHICLAYO</t>
  </si>
  <si>
    <t>RESTAURANTES Y HOTELES</t>
  </si>
  <si>
    <t>LA LIBERTAD</t>
  </si>
  <si>
    <t>TRUJILLO</t>
  </si>
  <si>
    <t>ABSOLUTO</t>
  </si>
  <si>
    <t>ICA</t>
  </si>
  <si>
    <t>HUELGA</t>
  </si>
  <si>
    <t>Continúa…</t>
  </si>
  <si>
    <t xml:space="preserve">TRABAJADORES  COMPRENDIDOS                                                   </t>
  </si>
  <si>
    <t>HORAS - HOMBRE  PERDIDAS</t>
  </si>
  <si>
    <t>HUANCAVELICA</t>
  </si>
  <si>
    <t xml:space="preserve">TOTAL                                                    </t>
  </si>
  <si>
    <t>CONSTRUCCIÓN</t>
  </si>
  <si>
    <t>INTERMEDIACIÓN FINANCIERA</t>
  </si>
  <si>
    <t>HUELGAS, TRABAJADORES COMPRENDIDOS Y HORAS - HOMBRE PERDIDAS EN EL SECTOR PRIVADO POR AÑOS, SEGÚN ACTIVIDAD ECONÓMICA</t>
  </si>
  <si>
    <t>HUELGAS, TRABAJADORES COMPRENDIDOS Y HORAS - HOMBRE PERDIDAS EN EL SECTOR PRIVADO POR ACTIVIDAD ECONÓMICA, SEGÚN MESES</t>
  </si>
  <si>
    <t>NÚMERO DE TRABAJADORES</t>
  </si>
  <si>
    <t>ADMINISTRACIÓN PÚBLICA Y DEFENSA</t>
  </si>
  <si>
    <t>TRABAJADORES   COMPRENDIDOS</t>
  </si>
  <si>
    <t>ORGANIZACIÓN SINDICAL</t>
  </si>
  <si>
    <t>UN DÍA    (24 HORAS)</t>
  </si>
  <si>
    <t>DOS DÍAS   (48 HORAS)</t>
  </si>
  <si>
    <t>TRES DÍAS  (72 HORAS)</t>
  </si>
  <si>
    <t>CUATRO A SIETE DÍAS</t>
  </si>
  <si>
    <t>OCHO A QUINCE DÍAS</t>
  </si>
  <si>
    <t xml:space="preserve">ACTIVIDAD ECONÓMICA </t>
  </si>
  <si>
    <t>INDUSTRIAS MANUFACTURERAS</t>
  </si>
  <si>
    <t>TRANSPORTE,  ALMACENAMIENTO Y COMUNICACIONES</t>
  </si>
  <si>
    <t xml:space="preserve">INDUSTRIAS  MANUFACTURERAS </t>
  </si>
  <si>
    <t>SINDICATO DE EMPLEADOS</t>
  </si>
  <si>
    <t>SINDICATO DE OBREROS</t>
  </si>
  <si>
    <t>FEDERACIÓN</t>
  </si>
  <si>
    <t>LAMBAYEQUE</t>
  </si>
  <si>
    <t>HUACHO</t>
  </si>
  <si>
    <t>COMERCIO AL POR MAYOR Y AL POR MENOR</t>
  </si>
  <si>
    <t>HUELGAS, TRABAJADORES COMPRENDIDOS Y HORAS - HOMBRE PERDIDAS EN EL SECTOR PRIVADO POR CAUSAS, SEGÚN MESES</t>
  </si>
  <si>
    <t xml:space="preserve"> FEBRERO</t>
  </si>
  <si>
    <t xml:space="preserve"> MARZO</t>
  </si>
  <si>
    <t xml:space="preserve"> ABRIL</t>
  </si>
  <si>
    <t xml:space="preserve"> MAYO  </t>
  </si>
  <si>
    <t xml:space="preserve"> JUNIO</t>
  </si>
  <si>
    <t xml:space="preserve"> JULIO</t>
  </si>
  <si>
    <t xml:space="preserve"> AGOSTO</t>
  </si>
  <si>
    <t xml:space="preserve"> SETIEMBRE</t>
  </si>
  <si>
    <t xml:space="preserve"> OCTUBRE</t>
  </si>
  <si>
    <t xml:space="preserve"> NOVIEMBRE</t>
  </si>
  <si>
    <t>PERÚ</t>
  </si>
  <si>
    <t>*</t>
  </si>
  <si>
    <t xml:space="preserve">DICIEMBRE </t>
  </si>
  <si>
    <t>LIMA METROPOLITANA</t>
  </si>
  <si>
    <t>CALIFICACIÓN DE LA HUELGA</t>
  </si>
  <si>
    <t>OTRAS CAUSAS *</t>
  </si>
  <si>
    <t>EXPLOT. DE  MINAS Y CANTERAS, EXTRAC. DE PETRÓLEO</t>
  </si>
  <si>
    <t>ACTIVIDAD INMOBILIARIA, EMPRESARIAL Y DE ALQUILER</t>
  </si>
  <si>
    <t>OTRAS ACTIV. DE SER. COMUNITARIOS, SOC. Y PERS.</t>
  </si>
  <si>
    <t>PAROS</t>
  </si>
  <si>
    <t xml:space="preserve">JULIO </t>
  </si>
  <si>
    <t>LIMA</t>
  </si>
  <si>
    <t xml:space="preserve">HORAS -  HOMBRE PERDIDAS  </t>
  </si>
  <si>
    <t>PLIEGO RECLAMOS</t>
  </si>
  <si>
    <t xml:space="preserve"> DICIEMBRE </t>
  </si>
  <si>
    <t xml:space="preserve">DIESISEÍS A VEINTIÚN DÍAS </t>
  </si>
  <si>
    <t>VEINTIDÓS A TREINTA Y CINCO DÍAS</t>
  </si>
  <si>
    <t>ENERO</t>
  </si>
  <si>
    <t>D</t>
  </si>
  <si>
    <t>H</t>
  </si>
  <si>
    <t>TC</t>
  </si>
  <si>
    <t>PROCEDENTE</t>
  </si>
  <si>
    <t>IMPROCEDENTE - ILEGALIDAD</t>
  </si>
  <si>
    <t>EXPLOTACIÓN DE MINAS Y CANTERAS</t>
  </si>
  <si>
    <t xml:space="preserve">ADMINISTRACIÓN PÚBLICA Y DEFENSA </t>
  </si>
  <si>
    <t>HUELGAS, TRABAJADORES COMPRENDIDOS Y HORAS - HOMBRE  PERDIDAS
EN EL SECTOR PRIVADO, SEGÚN AÑOS</t>
  </si>
  <si>
    <t xml:space="preserve">HUELGAS, TRABAJADORES COMPRENDIDOS Y HORAS - HOMBRE  PERDIDAS
EN EL SECTOR PRIVADO, SEGÚN AÑOS </t>
  </si>
  <si>
    <t>HUELGAS, TRABAJADORES COMPRENDIDOS Y HORAS -  HOMBRE PERDIDAS EN EL SECTOR PRIVADO,
SEGÚN CALIFICACIÓN DE LA HUELGA</t>
  </si>
  <si>
    <t>HUELGAS, TRABAJADORES COMPRENDIDOS Y HORAS - HOMBRE PERDIDAS  EN EL SECTOR PRIVADO,
SEGÚN ORGANIZACIÓN SINDICAL</t>
  </si>
  <si>
    <t>DISTRIBUCIÓN DE LAS HUELGAS, TRABAJADORES COMPRENDIDOS Y HORAS - HOMBRE PERDIDAS EN EL SECTOR PRIVADO,
SEGÚN NÚMERO DE TRABAJADORES</t>
  </si>
  <si>
    <t xml:space="preserve"> HUELGAS, TRABAJADORES COMPRENDIDOS Y HORAS - HOMBRE PERDIDAS  EN EL SECTOR PRIVADO,
SEGÚN DÍAS DE DURACIÓN</t>
  </si>
  <si>
    <t>HUELGAS, TRABAJADORES COMPRENDIDOS Y HORAS - HOMBRE PERDIDAS
EN EL SECTOR PRIVADO POR CAUSAS</t>
  </si>
  <si>
    <t>TRABAJADORES
COMPRENDIDOS</t>
  </si>
  <si>
    <t>ACTIVIDAD ECONÓMICA</t>
  </si>
  <si>
    <t>HUELGAS, TRABAJADORES COMPRENDIDOS Y HORAS - HOMBRE PERDIDAS EN EL SECTOR PRIVADO, SEGÚN DIRECCIONES REGIONALES Y ZONAS DE TRABAJO</t>
  </si>
  <si>
    <t>300 - 499</t>
  </si>
  <si>
    <t>20 - 49</t>
  </si>
  <si>
    <t>50 - 99</t>
  </si>
  <si>
    <t>100 - 199</t>
  </si>
  <si>
    <t>200 - 299</t>
  </si>
  <si>
    <t>500 - 799</t>
  </si>
  <si>
    <t>800 - 999</t>
  </si>
  <si>
    <t xml:space="preserve">SINDICATO ÚNICO </t>
  </si>
  <si>
    <t>1000 -  A MÁS TRABAJADORES</t>
  </si>
  <si>
    <t>...Conclusión</t>
  </si>
  <si>
    <t>JUNÍN</t>
  </si>
  <si>
    <t>PASCO</t>
  </si>
  <si>
    <t>CERRO DE PASCO</t>
  </si>
  <si>
    <t>TUMBES</t>
  </si>
  <si>
    <t>UCAYALI</t>
  </si>
  <si>
    <t>PUCALLPA</t>
  </si>
  <si>
    <t>...Continuación</t>
  </si>
  <si>
    <t xml:space="preserve"> COMERCIO AL POR MAYOR Y AL POR MENOR,  REPARACIÓN DE VEHÍCULO AUTOMOTRIZ</t>
  </si>
  <si>
    <t>TRANSPORTE, ALMACENAMIENTO Y COMUNICACIONES</t>
  </si>
  <si>
    <t>DIRECCIONES REGIONALES    ZONAS DE TRABAJO</t>
  </si>
  <si>
    <t>CUSCO</t>
  </si>
  <si>
    <t xml:space="preserve">CERRO DE PASCO </t>
  </si>
  <si>
    <t xml:space="preserve">                                                                                                                                                  </t>
  </si>
  <si>
    <t>HUELGAS, TRABAJADORES COMPRENDIDOS Y HORAS - HOMBRE PERDIDAS EN EL SECTOR PRIVADO, SEGÚN ACTIVIDAD ECONÓMICA</t>
  </si>
  <si>
    <t>ACTIVIDADES INMOBILIARIAS, EMPRESARIALES Y DE ALQUILER</t>
  </si>
  <si>
    <t>ACTIVIDADES INMOBILIARIAS, EMP. Y DE ALQUILER</t>
  </si>
  <si>
    <t>CALLAO</t>
  </si>
  <si>
    <t>PUNO</t>
  </si>
  <si>
    <t>HUELGAS, TRABAJADORES COMPRENDIDOS Y HORAS - HOMBRE PERDIDAS EN EL SECTOR PRIVADO  POR ACTIVIDAD ECONÓMICA,  SEGÚN DIRECCIONES REGIONALES Y ZONAS DE TRABAJO</t>
  </si>
  <si>
    <t>AGRICULTURA, GANADERIA, CAZA Y SILVICULTURA</t>
  </si>
  <si>
    <t>HOTELES  Y  RESTAURANTES</t>
  </si>
  <si>
    <t>…Conclusión</t>
  </si>
  <si>
    <t>DISTRIBUCIÓN DE LAS HUELGAS, TRABAJADORES COMPRENDIDOS Y HORAS - HOMBRE PERDIDAS EN EL SECTOR PRIVADO, SEGÚN NÚMERO DE TRABAJADORES</t>
  </si>
  <si>
    <t>CUADRO N° 01</t>
  </si>
  <si>
    <t>GRÁFICO  Nº 01</t>
  </si>
  <si>
    <t>CUADRO  N° 02</t>
  </si>
  <si>
    <t>CUADRO  Nº 03</t>
  </si>
  <si>
    <t>CUADRO  N° 04</t>
  </si>
  <si>
    <t>CUADRO N° 05</t>
  </si>
  <si>
    <t>GRÁFICO   Nº 02</t>
  </si>
  <si>
    <t>CUADRO  N° 06</t>
  </si>
  <si>
    <t>GRÁFICO   Nº 03</t>
  </si>
  <si>
    <t>CUADRO   Nº 07</t>
  </si>
  <si>
    <t>CUADRO   Nº 08</t>
  </si>
  <si>
    <t>CUADRO N° 09</t>
  </si>
  <si>
    <t>CUADRO  N° 10</t>
  </si>
  <si>
    <t>GRÁFICO  N° 05</t>
  </si>
  <si>
    <t>GRÁFICO  N° 04</t>
  </si>
  <si>
    <t>CUADRO N° 11</t>
  </si>
  <si>
    <t>DIRECCIONES REGIONALES   
ZONAS DE TRABAJO</t>
  </si>
  <si>
    <t>1970  -  19</t>
  </si>
  <si>
    <t>1990   -  19</t>
  </si>
  <si>
    <t xml:space="preserve">     2019</t>
  </si>
  <si>
    <t>OTRAS ACTIVIDADES DE SERVICIOS COMUNITARIOS, SOCIALES Y PERSONALES</t>
  </si>
  <si>
    <t>LA OROYA</t>
  </si>
  <si>
    <t>NO SE REGISTRÓ HUELGAS</t>
  </si>
  <si>
    <t xml:space="preserve">OTRAS ACTIVIDADES DE SERVICIOS COMUNITARIOS, SOCIALES Y PERSONALES </t>
  </si>
  <si>
    <t>OTRAS ACTIVIDADES DE SERVICIOS COMUNITARIOS, SOCIALES Y  PERSONALES</t>
  </si>
  <si>
    <t xml:space="preserve">CALLAO </t>
  </si>
  <si>
    <t>HUELGAS, TRABAJADORES COMPRENDIDOS Y HORAS - HOMBRE PERDIDAS EN EL SECTOR PRIVADO  POR ACTIVIDAD ECONÓMICA,                                                                                                                                                                                                                                                                                          SEGÚN DIRECCIONES REGIONALES Y ZONAS DE TRABAJO</t>
  </si>
  <si>
    <t>DIRECCIONES REGIONALES                                                ZONAS DE TRABAJO</t>
  </si>
  <si>
    <t>OTRAS ACTIV. DE SERV. COMUNITARIOS, SOC. Y PERS.</t>
  </si>
  <si>
    <t>1997 - 19</t>
  </si>
  <si>
    <r>
      <t xml:space="preserve">  ELABORADO :</t>
    </r>
    <r>
      <rPr>
        <sz val="10"/>
        <rFont val="Arial"/>
      </rPr>
      <t xml:space="preserve"> OGETIC - OFICINA DE ESTADÍSTICA</t>
    </r>
  </si>
  <si>
    <t xml:space="preserve">  FUENTE         : MINISTERIO DE TRABAJO Y PROMOCIÓN DEL EMPLEO </t>
  </si>
  <si>
    <t xml:space="preserve">                               DIRECCIÓN GENERAL DE TRABAJO - DIRECCIÓN DE PREVENSIÓN Y SOLUCIÓN DE CONFLICTOS Y RESPONSABILIDAD SOCIAL EMPRESARIAL LABORAL</t>
  </si>
  <si>
    <t xml:space="preserve">                             DIRECCIÓN GENERAL DE TRABAJO - DIRECCIÓN DE PREVENSIÓN Y SOLUCIÓN DE CONFLICTOS Y RESPONSABILIDAD SOCIAL EMPRESARIAL LABORAL</t>
  </si>
  <si>
    <t xml:space="preserve">                                  DIRECCIÓN GENERAL DE TRABAJO - DIRECCIÓN DE PREVENSIÓN Y SOLUCIÓN DE CONFLICTOS Y RESPONSABILIDAD SOCIAL EMPRESARIAL LABORAL</t>
  </si>
  <si>
    <t xml:space="preserve">                                        DIRECCIÓN GENERAL DE TRABAJO - DIRECCIÓN DE PREVENSIÓN Y SOLUCIÓN DE CONFLICTOS Y RESPONSABILIDAD SOCIAL EMPRESARIAL LABORAL</t>
  </si>
  <si>
    <t xml:space="preserve">        *             : El paro de 24 horas de la Empresa Natucultura S.A. no se verificó el número de trabajadores que acatan el paro debido a los disturbios ocasionados por la medida de fuerza (Agosto 2015).</t>
  </si>
  <si>
    <r>
      <t xml:space="preserve">  ELABORADO :</t>
    </r>
    <r>
      <rPr>
        <sz val="9"/>
        <rFont val="Arial"/>
        <family val="2"/>
      </rPr>
      <t xml:space="preserve"> OGETIC - OFICINA DE ESTADÍSTICA</t>
    </r>
  </si>
  <si>
    <t xml:space="preserve">                                 DIRECCIÓN GENERAL DE TRABAJO - DIRECCIÓN DE PREVENSIÓN Y SOLUCIÓN DE CONFLICTOS Y RESPONSABILIDAD SOCIAL EMPRESARIAL LABORAL</t>
  </si>
  <si>
    <r>
      <t xml:space="preserve">  ELABORADO :</t>
    </r>
    <r>
      <rPr>
        <sz val="12"/>
        <rFont val="Arial"/>
        <family val="2"/>
      </rPr>
      <t xml:space="preserve"> OGETIC - OFICINA DE ESTADÍSTICA</t>
    </r>
  </si>
  <si>
    <r>
      <t xml:space="preserve">              </t>
    </r>
    <r>
      <rPr>
        <b/>
        <sz val="18"/>
        <rFont val="Arial"/>
        <family val="2"/>
      </rPr>
      <t xml:space="preserve">  * </t>
    </r>
    <r>
      <rPr>
        <b/>
        <sz val="12"/>
        <rFont val="Arial"/>
        <family val="2"/>
      </rPr>
      <t xml:space="preserve">           : Horas - Hombre Perdidas generadas por Huelgas provenientes del mes anterior.</t>
    </r>
  </si>
  <si>
    <r>
      <t xml:space="preserve"> ELABORADO :</t>
    </r>
    <r>
      <rPr>
        <sz val="9"/>
        <rFont val="Arial"/>
        <family val="2"/>
      </rPr>
      <t xml:space="preserve"> OGETIC - OFICINA DE ESTADÍSTICA</t>
    </r>
  </si>
  <si>
    <r>
      <t xml:space="preserve"> ELABORADO :</t>
    </r>
    <r>
      <rPr>
        <sz val="10"/>
        <rFont val="Arial"/>
      </rPr>
      <t xml:space="preserve"> OGETIC - OFICINA DE ESTADÍSTICA</t>
    </r>
  </si>
  <si>
    <t xml:space="preserve">                                    DIRECCIÓN GENERAL DE TRABAJO - DIRECCIÓN DE PREVENSIÓN Y SOLUCIÓN DE CONFLICTOS Y RESPONSABILIDAD SOCIAL EMPRESARIAL LABORAL</t>
  </si>
  <si>
    <t xml:space="preserve">                                      DIRECCIÓN GENERAL DE TRABAJO - DIRECCIÓN DE PREVENSIÓN Y SOLUCIÓN DE CONFLICTOS Y RESPONSABILIDAD SOCIAL EMPRESARIAL LABORAL</t>
  </si>
  <si>
    <t xml:space="preserve">FUENTE          : MINISTERIO DE TRABAJO Y PROMOCIÓN DEL EMPLEO </t>
  </si>
  <si>
    <t xml:space="preserve">                                   DIRECCIÓN GENERAL DE TRABAJO - DIRECCIÓN DE PREVENSIÓN Y SOLUCIÓN DE CONFLICTOS Y RESPONSABILIDAD SOCIAL EMPRESARIAL LABORAL</t>
  </si>
  <si>
    <r>
      <rPr>
        <b/>
        <sz val="9"/>
        <rFont val="Arial"/>
        <family val="2"/>
      </rPr>
      <t xml:space="preserve">* COMPRENDE </t>
    </r>
    <r>
      <rPr>
        <sz val="9"/>
        <rFont val="Arial"/>
        <family val="2"/>
      </rPr>
      <t xml:space="preserve"> :  INCUMPLIMIENTO DE NORMAS LEGALES Y / O CONVENCIONALES, DESPEDIDO O AMENAZA DE DESPIDO Y OTROS MOTIVOS</t>
    </r>
  </si>
  <si>
    <r>
      <t xml:space="preserve"> ELABORADO    : </t>
    </r>
    <r>
      <rPr>
        <sz val="9"/>
        <rFont val="Arial"/>
        <family val="2"/>
      </rPr>
      <t xml:space="preserve"> OGETIC - OFICINA DE ESTADÍSTICA</t>
    </r>
  </si>
  <si>
    <t xml:space="preserve">FUENTE              : MINISTERIO DE TRABAJO Y PROMOCIÓN DEL EMPLEO </t>
  </si>
  <si>
    <t xml:space="preserve">                                       DIRECCIÓN GENERAL DE TRABAJO - DIRECCIÓN DE PREVENSIÓN Y SOLUCIÓN DE CONFLICTOS Y RESPONSABILIDAD SOCIAL EMPRESARIAL LABORAL</t>
  </si>
  <si>
    <r>
      <t xml:space="preserve">  ELABORADO  :</t>
    </r>
    <r>
      <rPr>
        <sz val="9"/>
        <rFont val="Arial"/>
        <family val="2"/>
      </rPr>
      <t xml:space="preserve"> OGETIC - OFICINA DE ESTADÍSTICA</t>
    </r>
  </si>
  <si>
    <t xml:space="preserve">  FUENTE          : MINISTERIO DE TRABAJO Y PROMOCIÓN DEL EMPLEO </t>
  </si>
  <si>
    <r>
      <t xml:space="preserve">  ELABORADO :</t>
    </r>
    <r>
      <rPr>
        <sz val="14"/>
        <rFont val="Arial"/>
        <family val="2"/>
      </rPr>
      <t xml:space="preserve"> OGETIC - OFICINA DE ESTADÍSTICA</t>
    </r>
  </si>
  <si>
    <r>
      <t xml:space="preserve"> </t>
    </r>
    <r>
      <rPr>
        <b/>
        <sz val="16"/>
        <rFont val="Arial"/>
        <family val="2"/>
      </rPr>
      <t xml:space="preserve">         *         </t>
    </r>
    <r>
      <rPr>
        <sz val="14"/>
        <rFont val="Arial"/>
        <family val="2"/>
      </rPr>
      <t xml:space="preserve">  : </t>
    </r>
    <r>
      <rPr>
        <sz val="16"/>
        <rFont val="Arial"/>
        <family val="2"/>
      </rPr>
      <t>LAS HUELGAS QUE FUERON REGISTRADAS EN LIMA METROPOLITANA (Huelga indefinida a nivel nacional del Sindicato</t>
    </r>
  </si>
  <si>
    <t xml:space="preserve">                         del Perú ( setiembre y noviembre), huelga indefinida a nivel nacional de la Federación Nacional de Sindicatos del Poder Judicial (noviembre)).</t>
  </si>
  <si>
    <t xml:space="preserve">                         Nacional de Trabajadores de la RENIEC (mayo), Federación Nacional Unificada de Trabajadores de Salud, Administrativos y Asistenciales (junio)</t>
  </si>
  <si>
    <t xml:space="preserve">                         Paro de 48 horas de la Federación Médica del Perú (julio), huelga indefinida de la Federación Nacional de Trabajadores Mineros Metalúrgicos y Siderurgicos </t>
  </si>
  <si>
    <t>DÍAS DE DURACIÓN</t>
  </si>
  <si>
    <t>HUELGAS, TRABAJADORES COMPRENDIDOS Y HORAS - HOMBRE PERDIDAS EN EL SECTOR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</si>
</sst>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-* #,##0\ _P_t_s_-;\-* #,##0\ _P_t_s_-;_-* &quot;-&quot;\ _P_t_s_-;_-@_-"/>
    <numFmt numFmtId="167" formatCode="_ * #,##0_ ;_ * \-#,##0_ ;_ * &quot;-&quot;??_ ;_ @_ "/>
    <numFmt numFmtId="168" formatCode="#,##0.0"/>
    <numFmt numFmtId="169" formatCode="#,##0_ ;\-#,##0\ "/>
    <numFmt numFmtId="170" formatCode="_ [$€]* #,##0.00_ ;_ [$€]* \-#,##0.00_ ;_ [$€]* &quot;-&quot;??_ ;_ @_ "/>
    <numFmt numFmtId="171" formatCode="_(* #,##0.00_);_(* \(#,##0.00\);_(* &quot;-&quot;_);_(@_)"/>
  </numFmts>
  <fonts count="7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0"/>
      <color indexed="8"/>
      <name val="MS Sans Serif"/>
      <family val="2"/>
    </font>
    <font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9"/>
      <color rgb="FFFF0000"/>
      <name val="Arial"/>
      <family val="2"/>
    </font>
    <font>
      <b/>
      <sz val="13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6"/>
      <color indexed="9"/>
      <name val="Arial"/>
      <family val="2"/>
    </font>
    <font>
      <b/>
      <sz val="6"/>
      <color theme="0"/>
      <name val="Arial"/>
      <family val="2"/>
    </font>
    <font>
      <sz val="12"/>
      <color theme="1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0"/>
      <color indexed="8"/>
      <name val="Arial"/>
      <family val="2"/>
    </font>
    <font>
      <b/>
      <sz val="14"/>
      <color theme="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sz val="8"/>
      <color theme="0"/>
      <name val="Arial"/>
      <family val="2"/>
    </font>
    <font>
      <sz val="10"/>
      <color theme="0" tint="-0.249977111117893"/>
      <name val="Arial"/>
      <family val="2"/>
    </font>
    <font>
      <sz val="9"/>
      <color theme="0" tint="-0.249977111117893"/>
      <name val="Arial"/>
      <family val="2"/>
    </font>
    <font>
      <b/>
      <sz val="12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b/>
      <sz val="9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1"/>
      <color theme="0"/>
      <name val="Arial"/>
    </font>
    <font>
      <sz val="12"/>
      <color theme="0"/>
      <name val="Arial"/>
    </font>
    <font>
      <sz val="11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theme="0"/>
      <name val="Arial"/>
    </font>
    <font>
      <b/>
      <sz val="18"/>
      <color theme="0"/>
      <name val="Arial"/>
    </font>
    <font>
      <b/>
      <sz val="22"/>
      <color theme="0"/>
      <name val="Arial"/>
    </font>
    <font>
      <b/>
      <sz val="16"/>
      <color theme="0"/>
      <name val="Arial"/>
    </font>
    <font>
      <sz val="16"/>
      <color theme="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8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/>
      </top>
      <bottom style="medium">
        <color theme="0"/>
      </bottom>
      <diagonal/>
    </border>
    <border>
      <left/>
      <right style="medium">
        <color theme="0" tint="-0.14999847407452621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725">
    <xf numFmtId="0" fontId="0" fillId="0" borderId="0" xfId="0"/>
    <xf numFmtId="0" fontId="2" fillId="0" borderId="0" xfId="0" applyFont="1"/>
    <xf numFmtId="0" fontId="10" fillId="0" borderId="0" xfId="0" applyFont="1"/>
    <xf numFmtId="0" fontId="8" fillId="0" borderId="0" xfId="0" applyFont="1"/>
    <xf numFmtId="0" fontId="3" fillId="0" borderId="0" xfId="0" applyFont="1"/>
    <xf numFmtId="169" fontId="2" fillId="0" borderId="0" xfId="0" applyNumberFormat="1" applyFont="1"/>
    <xf numFmtId="43" fontId="2" fillId="0" borderId="0" xfId="0" applyNumberFormat="1" applyFont="1"/>
    <xf numFmtId="0" fontId="17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8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8" fontId="2" fillId="0" borderId="0" xfId="0" applyNumberFormat="1" applyFont="1" applyAlignment="1">
      <alignment horizontal="centerContinuous" vertical="center"/>
    </xf>
    <xf numFmtId="0" fontId="24" fillId="0" borderId="0" xfId="0" applyFont="1" applyAlignment="1">
      <alignment vertical="center"/>
    </xf>
    <xf numFmtId="0" fontId="4" fillId="0" borderId="0" xfId="0" applyFont="1"/>
    <xf numFmtId="0" fontId="20" fillId="0" borderId="0" xfId="0" applyFont="1" applyAlignment="1">
      <alignment vertical="center"/>
    </xf>
    <xf numFmtId="0" fontId="20" fillId="0" borderId="0" xfId="0" applyFont="1"/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1" fontId="27" fillId="0" borderId="0" xfId="0" applyNumberFormat="1" applyFont="1" applyAlignment="1">
      <alignment vertical="center"/>
    </xf>
    <xf numFmtId="43" fontId="20" fillId="0" borderId="0" xfId="0" applyNumberFormat="1" applyFont="1" applyAlignment="1">
      <alignment horizontal="center" vertical="center"/>
    </xf>
    <xf numFmtId="41" fontId="2" fillId="0" borderId="0" xfId="0" quotePrefix="1" applyNumberFormat="1" applyFont="1" applyAlignment="1">
      <alignment vertical="center"/>
    </xf>
    <xf numFmtId="41" fontId="22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/>
    <xf numFmtId="0" fontId="28" fillId="0" borderId="0" xfId="0" applyFont="1" applyAlignment="1">
      <alignment vertical="center"/>
    </xf>
    <xf numFmtId="41" fontId="11" fillId="0" borderId="0" xfId="0" applyNumberFormat="1" applyFont="1" applyAlignment="1">
      <alignment horizontal="center" vertical="center"/>
    </xf>
    <xf numFmtId="166" fontId="2" fillId="0" borderId="0" xfId="0" quotePrefix="1" applyNumberFormat="1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41" fontId="22" fillId="0" borderId="0" xfId="2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17" fontId="16" fillId="0" borderId="0" xfId="0" quotePrefix="1" applyNumberFormat="1" applyFont="1" applyAlignment="1">
      <alignment vertical="center"/>
    </xf>
    <xf numFmtId="164" fontId="22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33" fillId="2" borderId="0" xfId="0" applyFont="1" applyFill="1" applyAlignme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166" fontId="34" fillId="0" borderId="0" xfId="0" applyNumberFormat="1" applyFont="1" applyAlignment="1">
      <alignment vertical="center"/>
    </xf>
    <xf numFmtId="41" fontId="16" fillId="2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34" fillId="0" borderId="0" xfId="0" applyNumberFormat="1" applyFont="1" applyAlignment="1">
      <alignment horizontal="right"/>
    </xf>
    <xf numFmtId="3" fontId="34" fillId="0" borderId="0" xfId="0" applyNumberFormat="1" applyFont="1" applyAlignment="1">
      <alignment horizontal="right" vertical="center"/>
    </xf>
    <xf numFmtId="1" fontId="34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34" fillId="2" borderId="0" xfId="0" applyFont="1" applyFill="1" applyAlignment="1">
      <alignment vertical="center"/>
    </xf>
    <xf numFmtId="41" fontId="2" fillId="0" borderId="0" xfId="0" applyNumberFormat="1" applyFont="1"/>
    <xf numFmtId="0" fontId="38" fillId="0" borderId="0" xfId="0" applyFont="1" applyAlignment="1">
      <alignment vertical="center" wrapText="1"/>
    </xf>
    <xf numFmtId="17" fontId="38" fillId="0" borderId="0" xfId="0" quotePrefix="1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39" fillId="2" borderId="0" xfId="0" applyFont="1" applyFill="1" applyAlignment="1">
      <alignment vertical="center"/>
    </xf>
    <xf numFmtId="0" fontId="39" fillId="3" borderId="0" xfId="3" applyFont="1" applyFill="1" applyAlignment="1">
      <alignment horizontal="left" vertical="center" wrapText="1" indent="1"/>
    </xf>
    <xf numFmtId="164" fontId="38" fillId="2" borderId="0" xfId="0" quotePrefix="1" applyNumberFormat="1" applyFont="1" applyFill="1" applyAlignment="1">
      <alignment horizontal="right" vertical="center"/>
    </xf>
    <xf numFmtId="0" fontId="36" fillId="2" borderId="0" xfId="0" applyFont="1" applyFill="1" applyAlignment="1">
      <alignment vertical="center"/>
    </xf>
    <xf numFmtId="0" fontId="38" fillId="3" borderId="0" xfId="3" applyFont="1" applyFill="1" applyAlignment="1">
      <alignment horizontal="left" vertical="center" wrapText="1" indent="1"/>
    </xf>
    <xf numFmtId="0" fontId="35" fillId="2" borderId="0" xfId="0" applyFont="1" applyFill="1" applyAlignment="1">
      <alignment vertical="center"/>
    </xf>
    <xf numFmtId="41" fontId="2" fillId="0" borderId="0" xfId="0" applyNumberFormat="1" applyFont="1" applyAlignment="1">
      <alignment horizontal="right" vertical="center" wrapText="1"/>
    </xf>
    <xf numFmtId="165" fontId="2" fillId="0" borderId="0" xfId="0" quotePrefix="1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41" fontId="16" fillId="0" borderId="0" xfId="0" applyNumberFormat="1" applyFont="1"/>
    <xf numFmtId="0" fontId="2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3" fontId="2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1" fillId="0" borderId="0" xfId="0" applyFont="1"/>
    <xf numFmtId="41" fontId="22" fillId="0" borderId="0" xfId="0" applyNumberFormat="1" applyFont="1" applyAlignment="1">
      <alignment horizontal="right" vertical="center"/>
    </xf>
    <xf numFmtId="0" fontId="27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6" fillId="0" borderId="0" xfId="0" applyNumberFormat="1" applyFont="1"/>
    <xf numFmtId="0" fontId="11" fillId="0" borderId="0" xfId="0" applyFont="1"/>
    <xf numFmtId="0" fontId="42" fillId="0" borderId="0" xfId="0" applyFont="1" applyAlignment="1">
      <alignment horizontal="centerContinuous" vertical="center"/>
    </xf>
    <xf numFmtId="0" fontId="41" fillId="0" borderId="0" xfId="0" applyFont="1" applyAlignment="1">
      <alignment horizontal="centerContinuous" vertical="center"/>
    </xf>
    <xf numFmtId="0" fontId="41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43" fillId="0" borderId="0" xfId="0" applyFont="1"/>
    <xf numFmtId="164" fontId="22" fillId="2" borderId="0" xfId="0" applyNumberFormat="1" applyFont="1" applyFill="1" applyAlignment="1">
      <alignment horizontal="right" vertical="center"/>
    </xf>
    <xf numFmtId="164" fontId="22" fillId="2" borderId="0" xfId="0" applyNumberFormat="1" applyFont="1" applyFill="1" applyAlignment="1">
      <alignment horizontal="center" vertical="center" wrapText="1"/>
    </xf>
    <xf numFmtId="4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11" fillId="2" borderId="0" xfId="0" applyFont="1" applyFill="1" applyAlignment="1">
      <alignment horizontal="left" vertical="center" indent="1"/>
    </xf>
    <xf numFmtId="41" fontId="2" fillId="2" borderId="0" xfId="0" quotePrefix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1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indent="1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readingOrder="1"/>
    </xf>
    <xf numFmtId="166" fontId="2" fillId="0" borderId="0" xfId="0" quotePrefix="1" applyNumberFormat="1" applyFont="1" applyAlignment="1">
      <alignment horizontal="center" vertical="center"/>
    </xf>
    <xf numFmtId="166" fontId="27" fillId="0" borderId="0" xfId="0" quotePrefix="1" applyNumberFormat="1" applyFont="1" applyAlignment="1">
      <alignment horizontal="center" vertical="center"/>
    </xf>
    <xf numFmtId="165" fontId="2" fillId="0" borderId="0" xfId="0" quotePrefix="1" applyNumberFormat="1" applyFont="1" applyAlignment="1">
      <alignment horizontal="center" vertical="center" readingOrder="1"/>
    </xf>
    <xf numFmtId="169" fontId="2" fillId="0" borderId="0" xfId="0" quotePrefix="1" applyNumberFormat="1" applyFont="1" applyAlignment="1">
      <alignment horizontal="center" vertical="center"/>
    </xf>
    <xf numFmtId="166" fontId="22" fillId="0" borderId="0" xfId="0" quotePrefix="1" applyNumberFormat="1" applyFont="1" applyAlignment="1">
      <alignment horizontal="right" vertical="center"/>
    </xf>
    <xf numFmtId="166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1" fontId="22" fillId="0" borderId="0" xfId="0" applyNumberFormat="1" applyFont="1" applyAlignment="1">
      <alignment horizontal="right" vertical="center" wrapText="1"/>
    </xf>
    <xf numFmtId="41" fontId="1" fillId="0" borderId="0" xfId="0" applyNumberFormat="1" applyFont="1" applyAlignment="1">
      <alignment vertic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169" fontId="44" fillId="2" borderId="0" xfId="0" applyNumberFormat="1" applyFont="1" applyFill="1" applyAlignment="1">
      <alignment horizontal="center" vertical="center"/>
    </xf>
    <xf numFmtId="43" fontId="31" fillId="2" borderId="0" xfId="0" applyNumberFormat="1" applyFont="1" applyFill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6" fillId="0" borderId="0" xfId="0" applyFont="1"/>
    <xf numFmtId="0" fontId="45" fillId="0" borderId="0" xfId="0" applyFont="1"/>
    <xf numFmtId="0" fontId="45" fillId="2" borderId="0" xfId="0" applyFont="1" applyFill="1"/>
    <xf numFmtId="0" fontId="36" fillId="2" borderId="0" xfId="0" applyFont="1" applyFill="1"/>
    <xf numFmtId="0" fontId="22" fillId="2" borderId="0" xfId="0" applyFont="1" applyFill="1"/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6" fillId="0" borderId="0" xfId="0" applyFont="1" applyAlignment="1">
      <alignment horizontal="left" vertical="center"/>
    </xf>
    <xf numFmtId="41" fontId="47" fillId="0" borderId="0" xfId="0" applyNumberFormat="1" applyFont="1" applyAlignment="1">
      <alignment vertical="center"/>
    </xf>
    <xf numFmtId="41" fontId="46" fillId="0" borderId="0" xfId="0" applyNumberFormat="1" applyFont="1" applyAlignment="1">
      <alignment vertical="center"/>
    </xf>
    <xf numFmtId="43" fontId="2" fillId="0" borderId="0" xfId="0" quotePrefix="1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41" fontId="9" fillId="0" borderId="0" xfId="0" quotePrefix="1" applyNumberFormat="1" applyFont="1" applyAlignment="1">
      <alignment horizontal="right" vertical="center"/>
    </xf>
    <xf numFmtId="41" fontId="9" fillId="0" borderId="0" xfId="0" applyNumberFormat="1" applyFont="1" applyAlignment="1">
      <alignment horizontal="center" vertical="center"/>
    </xf>
    <xf numFmtId="41" fontId="9" fillId="0" borderId="0" xfId="0" applyNumberFormat="1" applyFont="1" applyAlignment="1">
      <alignment horizontal="right" vertical="center" wrapText="1"/>
    </xf>
    <xf numFmtId="41" fontId="21" fillId="0" borderId="0" xfId="0" applyNumberFormat="1" applyFont="1" applyAlignment="1">
      <alignment horizontal="center" vertical="center"/>
    </xf>
    <xf numFmtId="41" fontId="21" fillId="0" borderId="0" xfId="0" applyNumberFormat="1" applyFont="1" applyAlignment="1">
      <alignment horizontal="right" vertical="center" wrapText="1"/>
    </xf>
    <xf numFmtId="41" fontId="2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52" fillId="2" borderId="0" xfId="0" applyFont="1" applyFill="1" applyAlignment="1">
      <alignment vertical="center"/>
    </xf>
    <xf numFmtId="41" fontId="6" fillId="0" borderId="0" xfId="0" applyNumberFormat="1" applyFont="1" applyAlignment="1">
      <alignment horizontal="center" vertical="center"/>
    </xf>
    <xf numFmtId="41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4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41" fontId="11" fillId="2" borderId="0" xfId="0" quotePrefix="1" applyNumberFormat="1" applyFont="1" applyFill="1" applyAlignment="1">
      <alignment horizontal="center" vertical="center"/>
    </xf>
    <xf numFmtId="41" fontId="32" fillId="2" borderId="0" xfId="0" applyNumberFormat="1" applyFont="1" applyFill="1" applyAlignment="1">
      <alignment horizontal="center" vertical="center"/>
    </xf>
    <xf numFmtId="41" fontId="30" fillId="2" borderId="0" xfId="0" applyNumberFormat="1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quotePrefix="1" applyNumberFormat="1" applyFont="1" applyAlignment="1">
      <alignment horizontal="right" vertical="center"/>
    </xf>
    <xf numFmtId="3" fontId="6" fillId="0" borderId="0" xfId="0" quotePrefix="1" applyNumberFormat="1" applyFont="1" applyAlignment="1">
      <alignment horizontal="right" vertical="center"/>
    </xf>
    <xf numFmtId="3" fontId="11" fillId="2" borderId="0" xfId="0" applyNumberFormat="1" applyFont="1" applyFill="1" applyAlignment="1">
      <alignment vertical="center"/>
    </xf>
    <xf numFmtId="3" fontId="11" fillId="2" borderId="0" xfId="0" quotePrefix="1" applyNumberFormat="1" applyFont="1" applyFill="1" applyAlignment="1">
      <alignment horizontal="right" vertical="center"/>
    </xf>
    <xf numFmtId="3" fontId="6" fillId="2" borderId="0" xfId="0" quotePrefix="1" applyNumberFormat="1" applyFont="1" applyFill="1" applyAlignment="1">
      <alignment horizontal="right" vertical="center"/>
    </xf>
    <xf numFmtId="3" fontId="32" fillId="2" borderId="0" xfId="0" applyNumberFormat="1" applyFont="1" applyFill="1" applyAlignment="1">
      <alignment vertical="center"/>
    </xf>
    <xf numFmtId="41" fontId="32" fillId="2" borderId="0" xfId="0" applyNumberFormat="1" applyFont="1" applyFill="1" applyAlignment="1">
      <alignment vertical="center"/>
    </xf>
    <xf numFmtId="0" fontId="32" fillId="2" borderId="0" xfId="0" applyFont="1" applyFill="1" applyAlignment="1">
      <alignment vertical="center"/>
    </xf>
    <xf numFmtId="41" fontId="1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52" fillId="2" borderId="0" xfId="0" applyFont="1" applyFill="1" applyAlignment="1">
      <alignment vertical="center" wrapText="1"/>
    </xf>
    <xf numFmtId="41" fontId="11" fillId="2" borderId="0" xfId="0" applyNumberFormat="1" applyFont="1" applyFill="1" applyAlignment="1">
      <alignment vertical="center"/>
    </xf>
    <xf numFmtId="41" fontId="23" fillId="0" borderId="0" xfId="0" applyNumberFormat="1" applyFont="1" applyAlignment="1">
      <alignment vertical="center"/>
    </xf>
    <xf numFmtId="41" fontId="28" fillId="0" borderId="0" xfId="0" applyNumberFormat="1" applyFont="1" applyAlignment="1">
      <alignment vertical="center"/>
    </xf>
    <xf numFmtId="0" fontId="23" fillId="0" borderId="0" xfId="0" applyFont="1" applyAlignment="1">
      <alignment vertical="center" wrapText="1"/>
    </xf>
    <xf numFmtId="41" fontId="20" fillId="0" borderId="0" xfId="0" applyNumberFormat="1" applyFont="1" applyAlignment="1">
      <alignment vertical="center"/>
    </xf>
    <xf numFmtId="0" fontId="30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Continuous" vertical="center"/>
    </xf>
    <xf numFmtId="0" fontId="3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horizontal="left" vertical="center" wrapText="1" indent="1"/>
    </xf>
    <xf numFmtId="167" fontId="30" fillId="2" borderId="0" xfId="0" quotePrefix="1" applyNumberFormat="1" applyFont="1" applyFill="1" applyBorder="1" applyAlignment="1">
      <alignment horizontal="center" vertical="center" wrapText="1"/>
    </xf>
    <xf numFmtId="167" fontId="30" fillId="2" borderId="0" xfId="0" applyNumberFormat="1" applyFont="1" applyFill="1" applyBorder="1" applyAlignment="1">
      <alignment horizontal="center" vertical="center" wrapText="1"/>
    </xf>
    <xf numFmtId="167" fontId="30" fillId="2" borderId="0" xfId="0" applyNumberFormat="1" applyFont="1" applyFill="1" applyBorder="1" applyAlignment="1">
      <alignment horizontal="center" vertical="center"/>
    </xf>
    <xf numFmtId="167" fontId="30" fillId="2" borderId="0" xfId="0" applyNumberFormat="1" applyFont="1" applyFill="1" applyBorder="1" applyAlignment="1">
      <alignment horizontal="right" vertical="center"/>
    </xf>
    <xf numFmtId="167" fontId="30" fillId="2" borderId="0" xfId="0" applyNumberFormat="1" applyFont="1" applyFill="1" applyBorder="1" applyAlignment="1">
      <alignment vertical="center"/>
    </xf>
    <xf numFmtId="0" fontId="33" fillId="2" borderId="0" xfId="0" applyFont="1" applyFill="1" applyBorder="1" applyAlignment="1">
      <alignment horizontal="left" vertical="center" indent="1"/>
    </xf>
    <xf numFmtId="41" fontId="30" fillId="2" borderId="0" xfId="0" quotePrefix="1" applyNumberFormat="1" applyFont="1" applyFill="1" applyBorder="1" applyAlignment="1">
      <alignment vertical="center"/>
    </xf>
    <xf numFmtId="0" fontId="31" fillId="2" borderId="0" xfId="0" applyFont="1" applyFill="1" applyBorder="1" applyAlignment="1">
      <alignment horizontal="left" vertical="center" indent="1"/>
    </xf>
    <xf numFmtId="41" fontId="32" fillId="2" borderId="0" xfId="0" quotePrefix="1" applyNumberFormat="1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vertical="center"/>
    </xf>
    <xf numFmtId="41" fontId="30" fillId="2" borderId="0" xfId="0" applyNumberFormat="1" applyFont="1" applyFill="1" applyBorder="1" applyAlignment="1">
      <alignment vertical="center"/>
    </xf>
    <xf numFmtId="0" fontId="52" fillId="3" borderId="0" xfId="3" applyFont="1" applyFill="1" applyAlignment="1">
      <alignment horizontal="left" vertical="center" wrapText="1" indent="1"/>
    </xf>
    <xf numFmtId="164" fontId="52" fillId="2" borderId="0" xfId="0" quotePrefix="1" applyNumberFormat="1" applyFont="1" applyFill="1" applyAlignment="1">
      <alignment horizontal="right" vertical="center"/>
    </xf>
    <xf numFmtId="0" fontId="54" fillId="5" borderId="0" xfId="0" applyFont="1" applyFill="1" applyAlignment="1">
      <alignment vertical="center"/>
    </xf>
    <xf numFmtId="0" fontId="55" fillId="5" borderId="0" xfId="0" applyFont="1" applyFill="1" applyAlignment="1">
      <alignment vertical="center"/>
    </xf>
    <xf numFmtId="0" fontId="56" fillId="6" borderId="0" xfId="3" applyFont="1" applyFill="1" applyAlignment="1">
      <alignment horizontal="left" vertical="center" wrapText="1" indent="1"/>
    </xf>
    <xf numFmtId="164" fontId="56" fillId="5" borderId="0" xfId="0" quotePrefix="1" applyNumberFormat="1" applyFont="1" applyFill="1" applyAlignment="1">
      <alignment horizontal="right" vertical="center"/>
    </xf>
    <xf numFmtId="0" fontId="54" fillId="5" borderId="4" xfId="0" applyFont="1" applyFill="1" applyBorder="1" applyAlignment="1">
      <alignment horizontal="left" vertical="center" indent="1"/>
    </xf>
    <xf numFmtId="41" fontId="57" fillId="5" borderId="0" xfId="0" applyNumberFormat="1" applyFont="1" applyFill="1" applyAlignment="1">
      <alignment horizontal="right" vertical="center"/>
    </xf>
    <xf numFmtId="0" fontId="54" fillId="6" borderId="4" xfId="3" applyFont="1" applyFill="1" applyBorder="1" applyAlignment="1">
      <alignment horizontal="left" vertical="center" wrapText="1" indent="1"/>
    </xf>
    <xf numFmtId="41" fontId="57" fillId="5" borderId="0" xfId="0" quotePrefix="1" applyNumberFormat="1" applyFont="1" applyFill="1" applyAlignment="1">
      <alignment horizontal="right" vertical="center"/>
    </xf>
    <xf numFmtId="41" fontId="57" fillId="5" borderId="0" xfId="0" applyNumberFormat="1" applyFont="1" applyFill="1" applyAlignment="1">
      <alignment horizontal="right" vertical="center" wrapText="1"/>
    </xf>
    <xf numFmtId="0" fontId="54" fillId="6" borderId="0" xfId="3" applyFont="1" applyFill="1" applyAlignment="1">
      <alignment horizontal="left" vertical="center" wrapText="1" indent="1"/>
    </xf>
    <xf numFmtId="0" fontId="58" fillId="6" borderId="0" xfId="3" applyFont="1" applyFill="1" applyAlignment="1">
      <alignment horizontal="left" vertical="center" wrapText="1" indent="1"/>
    </xf>
    <xf numFmtId="0" fontId="59" fillId="5" borderId="0" xfId="0" applyFont="1" applyFill="1" applyAlignment="1">
      <alignment horizontal="left" vertical="center" indent="1"/>
    </xf>
    <xf numFmtId="41" fontId="59" fillId="5" borderId="0" xfId="0" applyNumberFormat="1" applyFont="1" applyFill="1" applyAlignment="1">
      <alignment horizontal="right" vertical="center"/>
    </xf>
    <xf numFmtId="0" fontId="60" fillId="5" borderId="0" xfId="0" applyFont="1" applyFill="1" applyAlignment="1">
      <alignment vertical="center"/>
    </xf>
    <xf numFmtId="0" fontId="54" fillId="5" borderId="0" xfId="0" applyFont="1" applyFill="1"/>
    <xf numFmtId="169" fontId="44" fillId="2" borderId="0" xfId="0" applyNumberFormat="1" applyFont="1" applyFill="1" applyBorder="1" applyAlignment="1">
      <alignment horizontal="center" vertical="center"/>
    </xf>
    <xf numFmtId="43" fontId="31" fillId="2" borderId="0" xfId="0" applyNumberFormat="1" applyFont="1" applyFill="1" applyBorder="1" applyAlignment="1">
      <alignment horizontal="center" vertical="center"/>
    </xf>
    <xf numFmtId="166" fontId="2" fillId="0" borderId="0" xfId="0" quotePrefix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 readingOrder="1"/>
    </xf>
    <xf numFmtId="165" fontId="2" fillId="0" borderId="0" xfId="0" quotePrefix="1" applyNumberFormat="1" applyFont="1" applyBorder="1" applyAlignment="1">
      <alignment horizontal="center" vertical="center" readingOrder="1"/>
    </xf>
    <xf numFmtId="169" fontId="2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3" fontId="21" fillId="0" borderId="0" xfId="0" applyNumberFormat="1" applyFont="1" applyBorder="1" applyAlignment="1">
      <alignment horizontal="right" vertical="center"/>
    </xf>
    <xf numFmtId="41" fontId="2" fillId="0" borderId="0" xfId="0" applyNumberFormat="1" applyFont="1" applyBorder="1" applyAlignment="1">
      <alignment horizontal="center" vertical="center"/>
    </xf>
    <xf numFmtId="41" fontId="11" fillId="0" borderId="0" xfId="0" applyNumberFormat="1" applyFont="1" applyBorder="1" applyAlignment="1">
      <alignment vertical="center"/>
    </xf>
    <xf numFmtId="41" fontId="2" fillId="0" borderId="0" xfId="0" quotePrefix="1" applyNumberFormat="1" applyFont="1" applyBorder="1" applyAlignment="1">
      <alignment horizontal="center" vertical="center"/>
    </xf>
    <xf numFmtId="41" fontId="2" fillId="0" borderId="0" xfId="0" applyNumberFormat="1" applyFont="1" applyBorder="1" applyAlignment="1">
      <alignment vertical="center"/>
    </xf>
    <xf numFmtId="41" fontId="2" fillId="0" borderId="0" xfId="0" quotePrefix="1" applyNumberFormat="1" applyFont="1" applyBorder="1" applyAlignment="1">
      <alignment horizontal="left" vertical="center"/>
    </xf>
    <xf numFmtId="166" fontId="2" fillId="0" borderId="0" xfId="0" quotePrefix="1" applyNumberFormat="1" applyFont="1" applyAlignment="1">
      <alignment horizontal="center" vertical="center"/>
    </xf>
    <xf numFmtId="166" fontId="24" fillId="0" borderId="0" xfId="0" quotePrefix="1" applyNumberFormat="1" applyFont="1" applyAlignment="1">
      <alignment horizontal="right" vertical="center"/>
    </xf>
    <xf numFmtId="0" fontId="30" fillId="2" borderId="0" xfId="0" applyFont="1" applyFill="1" applyBorder="1" applyAlignment="1">
      <alignment horizontal="left" vertical="center" wrapText="1" indent="1"/>
    </xf>
    <xf numFmtId="41" fontId="22" fillId="0" borderId="0" xfId="2" applyNumberFormat="1" applyFont="1" applyBorder="1" applyAlignment="1">
      <alignment horizontal="center" vertical="center"/>
    </xf>
    <xf numFmtId="41" fontId="28" fillId="0" borderId="0" xfId="2" applyNumberFormat="1" applyFont="1" applyBorder="1" applyAlignment="1">
      <alignment horizontal="left" vertical="center"/>
    </xf>
    <xf numFmtId="41" fontId="22" fillId="0" borderId="0" xfId="2" applyNumberFormat="1" applyFont="1" applyBorder="1" applyAlignment="1">
      <alignment vertical="center"/>
    </xf>
    <xf numFmtId="166" fontId="2" fillId="0" borderId="0" xfId="0" quotePrefix="1" applyNumberFormat="1" applyFont="1" applyBorder="1" applyAlignment="1">
      <alignment vertical="center"/>
    </xf>
    <xf numFmtId="0" fontId="2" fillId="0" borderId="0" xfId="0" applyFont="1" applyBorder="1"/>
    <xf numFmtId="166" fontId="4" fillId="0" borderId="0" xfId="0" quotePrefix="1" applyNumberFormat="1" applyFont="1" applyBorder="1" applyAlignment="1">
      <alignment vertical="center"/>
    </xf>
    <xf numFmtId="41" fontId="2" fillId="0" borderId="0" xfId="0" applyNumberFormat="1" applyFont="1" applyBorder="1" applyAlignment="1">
      <alignment horizontal="left" vertical="center"/>
    </xf>
    <xf numFmtId="43" fontId="2" fillId="0" borderId="0" xfId="0" quotePrefix="1" applyNumberFormat="1" applyFont="1" applyBorder="1" applyAlignment="1">
      <alignment horizontal="left" vertical="center"/>
    </xf>
    <xf numFmtId="0" fontId="30" fillId="5" borderId="4" xfId="0" applyFont="1" applyFill="1" applyBorder="1" applyAlignment="1">
      <alignment horizontal="left" vertical="center" indent="1"/>
    </xf>
    <xf numFmtId="164" fontId="30" fillId="0" borderId="0" xfId="0" applyNumberFormat="1" applyFont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0" fontId="30" fillId="5" borderId="0" xfId="0" applyFont="1" applyFill="1"/>
    <xf numFmtId="164" fontId="30" fillId="5" borderId="0" xfId="0" applyNumberFormat="1" applyFont="1" applyFill="1"/>
    <xf numFmtId="166" fontId="22" fillId="0" borderId="2" xfId="0" applyNumberFormat="1" applyFont="1" applyBorder="1" applyAlignment="1">
      <alignment horizontal="center" vertical="center"/>
    </xf>
    <xf numFmtId="166" fontId="22" fillId="0" borderId="3" xfId="0" applyNumberFormat="1" applyFont="1" applyBorder="1" applyAlignment="1">
      <alignment horizontal="center" vertical="center"/>
    </xf>
    <xf numFmtId="166" fontId="22" fillId="0" borderId="1" xfId="0" quotePrefix="1" applyNumberFormat="1" applyFont="1" applyBorder="1" applyAlignment="1">
      <alignment horizontal="center" vertical="center"/>
    </xf>
    <xf numFmtId="166" fontId="22" fillId="0" borderId="0" xfId="0" quotePrefix="1" applyNumberFormat="1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right" vertical="center"/>
    </xf>
    <xf numFmtId="166" fontId="0" fillId="0" borderId="0" xfId="0" applyNumberFormat="1"/>
    <xf numFmtId="41" fontId="27" fillId="0" borderId="0" xfId="2" applyNumberFormat="1" applyFont="1" applyBorder="1" applyAlignment="1">
      <alignment horizontal="right" vertical="center"/>
    </xf>
    <xf numFmtId="41" fontId="27" fillId="0" borderId="0" xfId="2" applyNumberFormat="1" applyFont="1" applyBorder="1" applyAlignment="1">
      <alignment horizontal="center" vertical="center"/>
    </xf>
    <xf numFmtId="167" fontId="22" fillId="0" borderId="0" xfId="2" quotePrefix="1" applyNumberFormat="1" applyFont="1" applyBorder="1" applyAlignment="1">
      <alignment horizontal="center" vertical="center"/>
    </xf>
    <xf numFmtId="41" fontId="22" fillId="0" borderId="0" xfId="2" applyNumberFormat="1" applyFont="1" applyBorder="1" applyAlignment="1">
      <alignment horizontal="right" vertical="center"/>
    </xf>
    <xf numFmtId="0" fontId="6" fillId="0" borderId="0" xfId="0" applyFont="1"/>
    <xf numFmtId="0" fontId="2" fillId="0" borderId="0" xfId="0" applyFont="1" applyAlignment="1">
      <alignment vertical="center" shrinkToFit="1"/>
    </xf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6" fillId="0" borderId="0" xfId="0" applyFont="1" applyAlignment="1"/>
    <xf numFmtId="0" fontId="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indent="1"/>
    </xf>
    <xf numFmtId="0" fontId="16" fillId="0" borderId="0" xfId="0" applyFont="1" applyAlignment="1"/>
    <xf numFmtId="0" fontId="16" fillId="0" borderId="0" xfId="0" applyFont="1" applyAlignment="1">
      <alignment horizontal="left" vertical="center" indent="1"/>
    </xf>
    <xf numFmtId="0" fontId="11" fillId="0" borderId="0" xfId="0" applyFont="1" applyAlignment="1">
      <alignment vertical="center" shrinkToFit="1"/>
    </xf>
    <xf numFmtId="0" fontId="6" fillId="0" borderId="0" xfId="0" applyFont="1" applyAlignment="1">
      <alignment horizontal="left" vertical="top" indent="1"/>
    </xf>
    <xf numFmtId="3" fontId="20" fillId="0" borderId="0" xfId="0" applyNumberFormat="1" applyFont="1"/>
    <xf numFmtId="3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right" vertical="center"/>
    </xf>
    <xf numFmtId="1" fontId="21" fillId="0" borderId="11" xfId="0" applyNumberFormat="1" applyFont="1" applyBorder="1" applyAlignment="1">
      <alignment horizontal="right" vertical="center"/>
    </xf>
    <xf numFmtId="3" fontId="21" fillId="0" borderId="12" xfId="0" applyNumberFormat="1" applyFont="1" applyBorder="1" applyAlignment="1">
      <alignment horizontal="right" vertical="center"/>
    </xf>
    <xf numFmtId="4" fontId="21" fillId="0" borderId="13" xfId="0" applyNumberFormat="1" applyFont="1" applyBorder="1" applyAlignment="1">
      <alignment horizontal="right" vertical="center"/>
    </xf>
    <xf numFmtId="1" fontId="21" fillId="0" borderId="14" xfId="0" applyNumberFormat="1" applyFont="1" applyBorder="1" applyAlignment="1">
      <alignment horizontal="right" vertical="center"/>
    </xf>
    <xf numFmtId="4" fontId="21" fillId="0" borderId="15" xfId="0" applyNumberFormat="1" applyFont="1" applyBorder="1" applyAlignment="1">
      <alignment horizontal="right" vertical="center"/>
    </xf>
    <xf numFmtId="1" fontId="21" fillId="0" borderId="16" xfId="0" applyNumberFormat="1" applyFont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3" fontId="21" fillId="0" borderId="17" xfId="0" applyNumberFormat="1" applyFont="1" applyBorder="1" applyAlignment="1">
      <alignment horizontal="right" vertical="center"/>
    </xf>
    <xf numFmtId="4" fontId="21" fillId="0" borderId="18" xfId="0" applyNumberFormat="1" applyFont="1" applyBorder="1" applyAlignment="1">
      <alignment horizontal="right" vertical="center"/>
    </xf>
    <xf numFmtId="1" fontId="2" fillId="0" borderId="17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4" fontId="2" fillId="0" borderId="17" xfId="0" applyNumberFormat="1" applyFont="1" applyBorder="1" applyAlignment="1">
      <alignment horizontal="right" vertical="center"/>
    </xf>
    <xf numFmtId="0" fontId="52" fillId="7" borderId="19" xfId="0" applyFont="1" applyFill="1" applyBorder="1" applyAlignment="1">
      <alignment horizontal="center" vertical="center"/>
    </xf>
    <xf numFmtId="41" fontId="11" fillId="0" borderId="0" xfId="0" applyNumberFormat="1" applyFont="1" applyBorder="1" applyAlignment="1">
      <alignment horizontal="center" vertical="center"/>
    </xf>
    <xf numFmtId="0" fontId="11" fillId="8" borderId="21" xfId="0" applyFont="1" applyFill="1" applyBorder="1" applyAlignment="1">
      <alignment vertical="center"/>
    </xf>
    <xf numFmtId="41" fontId="11" fillId="0" borderId="0" xfId="0" quotePrefix="1" applyNumberFormat="1" applyFont="1" applyBorder="1" applyAlignment="1">
      <alignment horizontal="center" vertical="center"/>
    </xf>
    <xf numFmtId="41" fontId="11" fillId="0" borderId="11" xfId="0" applyNumberFormat="1" applyFont="1" applyBorder="1" applyAlignment="1">
      <alignment horizontal="center" vertical="center"/>
    </xf>
    <xf numFmtId="41" fontId="11" fillId="0" borderId="12" xfId="0" applyNumberFormat="1" applyFont="1" applyBorder="1" applyAlignment="1">
      <alignment horizontal="center" vertical="center"/>
    </xf>
    <xf numFmtId="41" fontId="11" fillId="0" borderId="12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center" vertical="center"/>
    </xf>
    <xf numFmtId="41" fontId="11" fillId="0" borderId="13" xfId="0" applyNumberFormat="1" applyFont="1" applyBorder="1" applyAlignment="1">
      <alignment horizontal="center" vertical="center"/>
    </xf>
    <xf numFmtId="41" fontId="11" fillId="0" borderId="14" xfId="0" applyNumberFormat="1" applyFont="1" applyBorder="1" applyAlignment="1">
      <alignment horizontal="center" vertical="center"/>
    </xf>
    <xf numFmtId="41" fontId="11" fillId="0" borderId="15" xfId="0" applyNumberFormat="1" applyFont="1" applyBorder="1" applyAlignment="1">
      <alignment horizontal="center" vertical="center"/>
    </xf>
    <xf numFmtId="41" fontId="11" fillId="0" borderId="14" xfId="0" quotePrefix="1" applyNumberFormat="1" applyFont="1" applyBorder="1" applyAlignment="1">
      <alignment horizontal="center" vertical="center"/>
    </xf>
    <xf numFmtId="41" fontId="11" fillId="0" borderId="16" xfId="0" applyNumberFormat="1" applyFont="1" applyBorder="1" applyAlignment="1">
      <alignment horizontal="center" vertical="center"/>
    </xf>
    <xf numFmtId="41" fontId="11" fillId="0" borderId="17" xfId="0" applyNumberFormat="1" applyFont="1" applyBorder="1" applyAlignment="1">
      <alignment horizontal="center" vertical="center"/>
    </xf>
    <xf numFmtId="41" fontId="11" fillId="0" borderId="17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41" fontId="11" fillId="0" borderId="15" xfId="0" quotePrefix="1" applyNumberFormat="1" applyFont="1" applyBorder="1" applyAlignment="1">
      <alignment horizontal="center" vertical="center"/>
    </xf>
    <xf numFmtId="41" fontId="11" fillId="0" borderId="18" xfId="0" applyNumberFormat="1" applyFont="1" applyBorder="1" applyAlignment="1">
      <alignment horizontal="center" vertical="center"/>
    </xf>
    <xf numFmtId="0" fontId="2" fillId="8" borderId="32" xfId="0" applyFont="1" applyFill="1" applyBorder="1" applyAlignment="1">
      <alignment vertical="center"/>
    </xf>
    <xf numFmtId="0" fontId="11" fillId="8" borderId="8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11" fillId="8" borderId="34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  <xf numFmtId="0" fontId="32" fillId="7" borderId="0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vertical="center"/>
    </xf>
    <xf numFmtId="41" fontId="2" fillId="0" borderId="0" xfId="0" quotePrefix="1" applyNumberFormat="1" applyFont="1" applyBorder="1" applyAlignment="1">
      <alignment horizontal="right" vertical="center"/>
    </xf>
    <xf numFmtId="41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41" fontId="2" fillId="0" borderId="14" xfId="0" quotePrefix="1" applyNumberFormat="1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right" vertical="center"/>
    </xf>
    <xf numFmtId="41" fontId="2" fillId="0" borderId="16" xfId="0" quotePrefix="1" applyNumberFormat="1" applyFont="1" applyBorder="1" applyAlignment="1">
      <alignment horizontal="center" vertical="center"/>
    </xf>
    <xf numFmtId="41" fontId="2" fillId="0" borderId="17" xfId="0" applyNumberFormat="1" applyFont="1" applyBorder="1" applyAlignment="1">
      <alignment vertical="center"/>
    </xf>
    <xf numFmtId="41" fontId="2" fillId="0" borderId="17" xfId="0" quotePrefix="1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1" fontId="2" fillId="0" borderId="11" xfId="0" applyNumberFormat="1" applyFont="1" applyBorder="1" applyAlignment="1">
      <alignment horizontal="center" vertical="center"/>
    </xf>
    <xf numFmtId="41" fontId="2" fillId="0" borderId="12" xfId="0" applyNumberFormat="1" applyFont="1" applyBorder="1" applyAlignment="1">
      <alignment vertical="center"/>
    </xf>
    <xf numFmtId="41" fontId="2" fillId="0" borderId="12" xfId="0" applyNumberFormat="1" applyFont="1" applyBorder="1" applyAlignment="1">
      <alignment horizontal="center" vertical="center"/>
    </xf>
    <xf numFmtId="41" fontId="2" fillId="0" borderId="12" xfId="0" quotePrefix="1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41" fontId="2" fillId="0" borderId="13" xfId="0" applyNumberFormat="1" applyFont="1" applyBorder="1" applyAlignment="1">
      <alignment horizontal="center" vertical="center"/>
    </xf>
    <xf numFmtId="41" fontId="2" fillId="0" borderId="15" xfId="0" quotePrefix="1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horizontal="center" vertical="center"/>
    </xf>
    <xf numFmtId="41" fontId="2" fillId="0" borderId="18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167" fontId="2" fillId="0" borderId="0" xfId="0" quotePrefix="1" applyNumberFormat="1" applyFont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left" vertical="center" wrapText="1" indent="1"/>
    </xf>
    <xf numFmtId="167" fontId="2" fillId="0" borderId="14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43" fontId="2" fillId="0" borderId="12" xfId="0" quotePrefix="1" applyNumberFormat="1" applyFont="1" applyBorder="1" applyAlignment="1">
      <alignment vertical="center"/>
    </xf>
    <xf numFmtId="167" fontId="2" fillId="0" borderId="12" xfId="0" applyNumberFormat="1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43" fontId="2" fillId="0" borderId="0" xfId="0" applyNumberFormat="1" applyFont="1" applyBorder="1" applyAlignment="1">
      <alignment horizontal="center" vertical="center"/>
    </xf>
    <xf numFmtId="167" fontId="2" fillId="0" borderId="14" xfId="0" quotePrefix="1" applyNumberFormat="1" applyFont="1" applyBorder="1" applyAlignment="1">
      <alignment horizontal="center" vertical="center" wrapText="1"/>
    </xf>
    <xf numFmtId="43" fontId="2" fillId="0" borderId="13" xfId="0" quotePrefix="1" applyNumberFormat="1" applyFont="1" applyBorder="1" applyAlignment="1">
      <alignment vertical="center"/>
    </xf>
    <xf numFmtId="167" fontId="2" fillId="0" borderId="0" xfId="0" quotePrefix="1" applyNumberFormat="1" applyFont="1" applyBorder="1" applyAlignment="1">
      <alignment vertical="center"/>
    </xf>
    <xf numFmtId="43" fontId="2" fillId="0" borderId="15" xfId="0" applyNumberFormat="1" applyFont="1" applyBorder="1" applyAlignment="1">
      <alignment vertical="center"/>
    </xf>
    <xf numFmtId="43" fontId="2" fillId="0" borderId="17" xfId="0" applyNumberFormat="1" applyFont="1" applyBorder="1" applyAlignment="1">
      <alignment vertical="center"/>
    </xf>
    <xf numFmtId="43" fontId="2" fillId="0" borderId="18" xfId="0" applyNumberFormat="1" applyFont="1" applyBorder="1" applyAlignment="1">
      <alignment vertical="center"/>
    </xf>
    <xf numFmtId="43" fontId="2" fillId="0" borderId="0" xfId="0" quotePrefix="1" applyNumberFormat="1" applyFont="1" applyBorder="1" applyAlignment="1">
      <alignment vertical="center"/>
    </xf>
    <xf numFmtId="167" fontId="2" fillId="0" borderId="0" xfId="0" applyNumberFormat="1" applyFont="1" applyBorder="1" applyAlignment="1">
      <alignment horizontal="center" vertical="center"/>
    </xf>
    <xf numFmtId="43" fontId="2" fillId="0" borderId="15" xfId="0" quotePrefix="1" applyNumberFormat="1" applyFont="1" applyBorder="1" applyAlignment="1">
      <alignment vertical="center"/>
    </xf>
    <xf numFmtId="0" fontId="11" fillId="8" borderId="31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shrinkToFit="1"/>
    </xf>
    <xf numFmtId="0" fontId="2" fillId="8" borderId="38" xfId="0" applyFont="1" applyFill="1" applyBorder="1" applyAlignment="1">
      <alignment horizontal="left" vertical="center" wrapText="1" indent="1"/>
    </xf>
    <xf numFmtId="0" fontId="2" fillId="8" borderId="39" xfId="0" applyFont="1" applyFill="1" applyBorder="1" applyAlignment="1">
      <alignment horizontal="left" vertical="center" wrapText="1" indent="1"/>
    </xf>
    <xf numFmtId="0" fontId="32" fillId="7" borderId="10" xfId="0" applyFont="1" applyFill="1" applyBorder="1" applyAlignment="1">
      <alignment horizontal="center" vertical="center"/>
    </xf>
    <xf numFmtId="167" fontId="32" fillId="7" borderId="26" xfId="0" applyNumberFormat="1" applyFont="1" applyFill="1" applyBorder="1" applyAlignment="1">
      <alignment vertical="center"/>
    </xf>
    <xf numFmtId="43" fontId="32" fillId="7" borderId="27" xfId="0" applyNumberFormat="1" applyFont="1" applyFill="1" applyBorder="1" applyAlignment="1">
      <alignment vertical="center"/>
    </xf>
    <xf numFmtId="43" fontId="32" fillId="7" borderId="28" xfId="0" applyNumberFormat="1" applyFont="1" applyFill="1" applyBorder="1" applyAlignment="1">
      <alignment vertical="center"/>
    </xf>
    <xf numFmtId="0" fontId="30" fillId="7" borderId="26" xfId="0" applyFont="1" applyFill="1" applyBorder="1" applyAlignment="1">
      <alignment vertical="center"/>
    </xf>
    <xf numFmtId="0" fontId="52" fillId="7" borderId="28" xfId="0" applyFont="1" applyFill="1" applyBorder="1" applyAlignment="1">
      <alignment horizontal="center" vertical="center"/>
    </xf>
    <xf numFmtId="41" fontId="32" fillId="7" borderId="26" xfId="0" applyNumberFormat="1" applyFont="1" applyFill="1" applyBorder="1" applyAlignment="1">
      <alignment horizontal="center" vertical="center"/>
    </xf>
    <xf numFmtId="41" fontId="32" fillId="7" borderId="27" xfId="0" applyNumberFormat="1" applyFont="1" applyFill="1" applyBorder="1" applyAlignment="1">
      <alignment horizontal="center" vertical="center"/>
    </xf>
    <xf numFmtId="41" fontId="30" fillId="7" borderId="27" xfId="0" applyNumberFormat="1" applyFont="1" applyFill="1" applyBorder="1" applyAlignment="1">
      <alignment horizontal="center" vertical="center"/>
    </xf>
    <xf numFmtId="0" fontId="30" fillId="7" borderId="28" xfId="0" applyFont="1" applyFill="1" applyBorder="1" applyAlignment="1">
      <alignment vertical="center"/>
    </xf>
    <xf numFmtId="0" fontId="30" fillId="7" borderId="27" xfId="0" applyFont="1" applyFill="1" applyBorder="1" applyAlignment="1">
      <alignment vertical="center"/>
    </xf>
    <xf numFmtId="41" fontId="32" fillId="7" borderId="28" xfId="0" applyNumberFormat="1" applyFont="1" applyFill="1" applyBorder="1" applyAlignment="1">
      <alignment horizontal="center" vertical="center"/>
    </xf>
    <xf numFmtId="0" fontId="62" fillId="7" borderId="0" xfId="0" applyFont="1" applyFill="1" applyAlignment="1">
      <alignment horizontal="left" vertical="center"/>
    </xf>
    <xf numFmtId="41" fontId="22" fillId="8" borderId="0" xfId="0" applyNumberFormat="1" applyFont="1" applyFill="1" applyAlignment="1">
      <alignment horizontal="center" vertical="center"/>
    </xf>
    <xf numFmtId="167" fontId="49" fillId="7" borderId="0" xfId="2" applyNumberFormat="1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167" fontId="22" fillId="8" borderId="4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167" fontId="22" fillId="0" borderId="15" xfId="2" quotePrefix="1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vertical="center"/>
    </xf>
    <xf numFmtId="167" fontId="22" fillId="8" borderId="15" xfId="0" applyNumberFormat="1" applyFont="1" applyFill="1" applyBorder="1" applyAlignment="1">
      <alignment horizontal="center" vertical="center"/>
    </xf>
    <xf numFmtId="167" fontId="22" fillId="0" borderId="15" xfId="2" applyNumberFormat="1" applyFont="1" applyFill="1" applyBorder="1" applyAlignment="1">
      <alignment horizontal="center" vertical="center"/>
    </xf>
    <xf numFmtId="167" fontId="22" fillId="0" borderId="15" xfId="0" quotePrefix="1" applyNumberFormat="1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left" vertical="center"/>
    </xf>
    <xf numFmtId="167" fontId="22" fillId="0" borderId="18" xfId="2" quotePrefix="1" applyNumberFormat="1" applyFont="1" applyFill="1" applyBorder="1" applyAlignment="1">
      <alignment horizontal="center" vertical="center"/>
    </xf>
    <xf numFmtId="167" fontId="52" fillId="7" borderId="0" xfId="2" applyNumberFormat="1" applyFont="1" applyFill="1" applyBorder="1" applyAlignment="1">
      <alignment horizontal="center" vertical="center"/>
    </xf>
    <xf numFmtId="167" fontId="52" fillId="7" borderId="0" xfId="0" quotePrefix="1" applyNumberFormat="1" applyFont="1" applyFill="1" applyBorder="1" applyAlignment="1">
      <alignment horizontal="center" vertical="center"/>
    </xf>
    <xf numFmtId="41" fontId="52" fillId="7" borderId="0" xfId="0" quotePrefix="1" applyNumberFormat="1" applyFont="1" applyFill="1" applyBorder="1" applyAlignment="1">
      <alignment horizontal="center" vertical="center"/>
    </xf>
    <xf numFmtId="41" fontId="62" fillId="7" borderId="11" xfId="2" applyNumberFormat="1" applyFont="1" applyFill="1" applyBorder="1" applyAlignment="1">
      <alignment horizontal="center" vertical="center"/>
    </xf>
    <xf numFmtId="41" fontId="62" fillId="7" borderId="12" xfId="2" applyNumberFormat="1" applyFont="1" applyFill="1" applyBorder="1" applyAlignment="1">
      <alignment horizontal="center" vertical="center"/>
    </xf>
    <xf numFmtId="41" fontId="62" fillId="7" borderId="13" xfId="2" applyNumberFormat="1" applyFont="1" applyFill="1" applyBorder="1" applyAlignment="1">
      <alignment horizontal="center" vertical="center"/>
    </xf>
    <xf numFmtId="41" fontId="52" fillId="7" borderId="14" xfId="0" quotePrefix="1" applyNumberFormat="1" applyFont="1" applyFill="1" applyBorder="1" applyAlignment="1">
      <alignment horizontal="center" vertical="center"/>
    </xf>
    <xf numFmtId="41" fontId="52" fillId="7" borderId="15" xfId="0" quotePrefix="1" applyNumberFormat="1" applyFont="1" applyFill="1" applyBorder="1" applyAlignment="1">
      <alignment horizontal="center" vertical="center"/>
    </xf>
    <xf numFmtId="41" fontId="52" fillId="7" borderId="16" xfId="0" quotePrefix="1" applyNumberFormat="1" applyFont="1" applyFill="1" applyBorder="1" applyAlignment="1">
      <alignment horizontal="center" vertical="center"/>
    </xf>
    <xf numFmtId="41" fontId="52" fillId="7" borderId="17" xfId="0" quotePrefix="1" applyNumberFormat="1" applyFont="1" applyFill="1" applyBorder="1" applyAlignment="1">
      <alignment horizontal="center" vertical="center"/>
    </xf>
    <xf numFmtId="41" fontId="52" fillId="7" borderId="18" xfId="0" quotePrefix="1" applyNumberFormat="1" applyFont="1" applyFill="1" applyBorder="1" applyAlignment="1">
      <alignment horizontal="center" vertical="center"/>
    </xf>
    <xf numFmtId="41" fontId="52" fillId="7" borderId="11" xfId="2" applyNumberFormat="1" applyFont="1" applyFill="1" applyBorder="1" applyAlignment="1">
      <alignment horizontal="center" vertical="center"/>
    </xf>
    <xf numFmtId="41" fontId="52" fillId="7" borderId="12" xfId="2" applyNumberFormat="1" applyFont="1" applyFill="1" applyBorder="1" applyAlignment="1">
      <alignment horizontal="center" vertical="center"/>
    </xf>
    <xf numFmtId="0" fontId="52" fillId="7" borderId="12" xfId="2" applyNumberFormat="1" applyFont="1" applyFill="1" applyBorder="1" applyAlignment="1">
      <alignment horizontal="center" vertical="center"/>
    </xf>
    <xf numFmtId="43" fontId="52" fillId="7" borderId="13" xfId="0" applyNumberFormat="1" applyFont="1" applyFill="1" applyBorder="1" applyAlignment="1">
      <alignment vertical="center"/>
    </xf>
    <xf numFmtId="43" fontId="52" fillId="7" borderId="0" xfId="2" applyFont="1" applyFill="1" applyBorder="1" applyAlignment="1">
      <alignment horizontal="center" vertical="center"/>
    </xf>
    <xf numFmtId="43" fontId="52" fillId="7" borderId="15" xfId="0" applyNumberFormat="1" applyFont="1" applyFill="1" applyBorder="1" applyAlignment="1">
      <alignment vertical="center"/>
    </xf>
    <xf numFmtId="43" fontId="52" fillId="7" borderId="17" xfId="2" applyFont="1" applyFill="1" applyBorder="1" applyAlignment="1">
      <alignment horizontal="center" vertical="center"/>
    </xf>
    <xf numFmtId="43" fontId="52" fillId="7" borderId="18" xfId="0" applyNumberFormat="1" applyFont="1" applyFill="1" applyBorder="1" applyAlignment="1">
      <alignment vertical="center"/>
    </xf>
    <xf numFmtId="41" fontId="16" fillId="8" borderId="11" xfId="0" applyNumberFormat="1" applyFont="1" applyFill="1" applyBorder="1" applyAlignment="1">
      <alignment horizontal="center" vertical="center"/>
    </xf>
    <xf numFmtId="41" fontId="16" fillId="8" borderId="12" xfId="0" applyNumberFormat="1" applyFont="1" applyFill="1" applyBorder="1" applyAlignment="1">
      <alignment horizontal="center" vertical="center"/>
    </xf>
    <xf numFmtId="43" fontId="16" fillId="8" borderId="12" xfId="0" applyNumberFormat="1" applyFont="1" applyFill="1" applyBorder="1" applyAlignment="1">
      <alignment horizontal="right" vertical="center"/>
    </xf>
    <xf numFmtId="43" fontId="16" fillId="8" borderId="13" xfId="0" applyNumberFormat="1" applyFont="1" applyFill="1" applyBorder="1" applyAlignment="1">
      <alignment vertical="center"/>
    </xf>
    <xf numFmtId="41" fontId="16" fillId="0" borderId="14" xfId="0" quotePrefix="1" applyNumberFormat="1" applyFont="1" applyBorder="1" applyAlignment="1">
      <alignment horizontal="center" vertical="center"/>
    </xf>
    <xf numFmtId="41" fontId="16" fillId="0" borderId="0" xfId="0" quotePrefix="1" applyNumberFormat="1" applyFont="1" applyBorder="1" applyAlignment="1">
      <alignment horizontal="center" vertical="center"/>
    </xf>
    <xf numFmtId="43" fontId="16" fillId="0" borderId="0" xfId="0" applyNumberFormat="1" applyFont="1" applyBorder="1" applyAlignment="1">
      <alignment horizontal="right" vertical="center"/>
    </xf>
    <xf numFmtId="43" fontId="16" fillId="0" borderId="15" xfId="0" applyNumberFormat="1" applyFont="1" applyBorder="1" applyAlignment="1">
      <alignment vertical="center"/>
    </xf>
    <xf numFmtId="41" fontId="16" fillId="8" borderId="14" xfId="0" applyNumberFormat="1" applyFont="1" applyFill="1" applyBorder="1" applyAlignment="1">
      <alignment horizontal="center" vertical="center"/>
    </xf>
    <xf numFmtId="41" fontId="16" fillId="8" borderId="0" xfId="0" applyNumberFormat="1" applyFont="1" applyFill="1" applyBorder="1" applyAlignment="1">
      <alignment horizontal="center" vertical="center"/>
    </xf>
    <xf numFmtId="43" fontId="16" fillId="8" borderId="0" xfId="0" applyNumberFormat="1" applyFont="1" applyFill="1" applyBorder="1" applyAlignment="1">
      <alignment horizontal="right" vertical="center"/>
    </xf>
    <xf numFmtId="43" fontId="16" fillId="8" borderId="15" xfId="0" applyNumberFormat="1" applyFont="1" applyFill="1" applyBorder="1" applyAlignment="1">
      <alignment vertical="center"/>
    </xf>
    <xf numFmtId="41" fontId="16" fillId="0" borderId="16" xfId="0" quotePrefix="1" applyNumberFormat="1" applyFont="1" applyBorder="1" applyAlignment="1">
      <alignment horizontal="center" vertical="center"/>
    </xf>
    <xf numFmtId="41" fontId="16" fillId="0" borderId="17" xfId="0" quotePrefix="1" applyNumberFormat="1" applyFont="1" applyBorder="1" applyAlignment="1">
      <alignment horizontal="center" vertical="center"/>
    </xf>
    <xf numFmtId="43" fontId="16" fillId="0" borderId="17" xfId="0" applyNumberFormat="1" applyFont="1" applyBorder="1" applyAlignment="1">
      <alignment horizontal="right" vertical="center"/>
    </xf>
    <xf numFmtId="43" fontId="16" fillId="0" borderId="18" xfId="0" applyNumberFormat="1" applyFont="1" applyBorder="1" applyAlignment="1">
      <alignment vertical="center"/>
    </xf>
    <xf numFmtId="0" fontId="22" fillId="8" borderId="33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52" fillId="7" borderId="14" xfId="0" applyFont="1" applyFill="1" applyBorder="1" applyAlignment="1">
      <alignment vertical="center"/>
    </xf>
    <xf numFmtId="0" fontId="52" fillId="7" borderId="16" xfId="0" applyFont="1" applyFill="1" applyBorder="1" applyAlignment="1">
      <alignment vertical="center"/>
    </xf>
    <xf numFmtId="0" fontId="62" fillId="7" borderId="17" xfId="0" applyFont="1" applyFill="1" applyBorder="1" applyAlignment="1">
      <alignment horizontal="left" vertical="center"/>
    </xf>
    <xf numFmtId="167" fontId="52" fillId="7" borderId="18" xfId="0" quotePrefix="1" applyNumberFormat="1" applyFont="1" applyFill="1" applyBorder="1" applyAlignment="1">
      <alignment horizontal="center" vertical="center"/>
    </xf>
    <xf numFmtId="41" fontId="21" fillId="0" borderId="0" xfId="0" applyNumberFormat="1" applyFont="1" applyBorder="1" applyAlignment="1">
      <alignment horizontal="right" vertical="center"/>
    </xf>
    <xf numFmtId="41" fontId="61" fillId="7" borderId="26" xfId="0" applyNumberFormat="1" applyFont="1" applyFill="1" applyBorder="1" applyAlignment="1">
      <alignment horizontal="right" vertical="center"/>
    </xf>
    <xf numFmtId="41" fontId="21" fillId="0" borderId="0" xfId="0" applyNumberFormat="1" applyFont="1" applyBorder="1" applyAlignment="1">
      <alignment horizontal="center" vertical="center"/>
    </xf>
    <xf numFmtId="41" fontId="63" fillId="7" borderId="28" xfId="0" applyNumberFormat="1" applyFont="1" applyFill="1" applyBorder="1" applyAlignment="1">
      <alignment horizontal="right" vertical="center"/>
    </xf>
    <xf numFmtId="41" fontId="21" fillId="0" borderId="0" xfId="0" applyNumberFormat="1" applyFont="1" applyBorder="1" applyAlignment="1">
      <alignment horizontal="right" vertical="center" wrapText="1"/>
    </xf>
    <xf numFmtId="41" fontId="61" fillId="7" borderId="28" xfId="0" applyNumberFormat="1" applyFont="1" applyFill="1" applyBorder="1" applyAlignment="1">
      <alignment horizontal="right" vertical="center"/>
    </xf>
    <xf numFmtId="0" fontId="61" fillId="7" borderId="1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left" vertical="center" indent="1"/>
    </xf>
    <xf numFmtId="0" fontId="48" fillId="9" borderId="30" xfId="3" applyFont="1" applyFill="1" applyBorder="1" applyAlignment="1">
      <alignment horizontal="left" vertical="center" wrapText="1" indent="1"/>
    </xf>
    <xf numFmtId="0" fontId="2" fillId="0" borderId="30" xfId="0" applyFont="1" applyFill="1" applyBorder="1" applyAlignment="1">
      <alignment horizontal="left" vertical="center" indent="1"/>
    </xf>
    <xf numFmtId="41" fontId="27" fillId="0" borderId="15" xfId="0" applyNumberFormat="1" applyFont="1" applyBorder="1" applyAlignment="1">
      <alignment vertical="center"/>
    </xf>
    <xf numFmtId="41" fontId="27" fillId="0" borderId="18" xfId="0" applyNumberFormat="1" applyFont="1" applyBorder="1" applyAlignment="1">
      <alignment vertical="center"/>
    </xf>
    <xf numFmtId="41" fontId="11" fillId="0" borderId="11" xfId="0" applyNumberFormat="1" applyFont="1" applyBorder="1" applyAlignment="1">
      <alignment horizontal="right" vertical="center"/>
    </xf>
    <xf numFmtId="41" fontId="11" fillId="0" borderId="12" xfId="0" applyNumberFormat="1" applyFont="1" applyBorder="1" applyAlignment="1">
      <alignment horizontal="right" vertical="center" wrapText="1"/>
    </xf>
    <xf numFmtId="41" fontId="11" fillId="0" borderId="13" xfId="0" applyNumberFormat="1" applyFont="1" applyBorder="1" applyAlignment="1">
      <alignment vertical="center"/>
    </xf>
    <xf numFmtId="0" fontId="61" fillId="7" borderId="6" xfId="0" applyFont="1" applyFill="1" applyBorder="1" applyAlignment="1">
      <alignment horizontal="center" vertical="center" wrapText="1"/>
    </xf>
    <xf numFmtId="0" fontId="11" fillId="8" borderId="29" xfId="0" applyFont="1" applyFill="1" applyBorder="1" applyAlignment="1">
      <alignment horizontal="left" vertical="center" indent="1"/>
    </xf>
    <xf numFmtId="166" fontId="2" fillId="0" borderId="0" xfId="0" applyNumberFormat="1" applyFont="1" applyBorder="1" applyAlignment="1">
      <alignment horizontal="center" vertical="center"/>
    </xf>
    <xf numFmtId="165" fontId="32" fillId="7" borderId="27" xfId="0" applyNumberFormat="1" applyFont="1" applyFill="1" applyBorder="1" applyAlignment="1">
      <alignment horizontal="center" vertical="center" readingOrder="1"/>
    </xf>
    <xf numFmtId="166" fontId="32" fillId="7" borderId="27" xfId="0" applyNumberFormat="1" applyFont="1" applyFill="1" applyBorder="1" applyAlignment="1">
      <alignment horizontal="center" vertical="center"/>
    </xf>
    <xf numFmtId="169" fontId="32" fillId="7" borderId="26" xfId="0" applyNumberFormat="1" applyFont="1" applyFill="1" applyBorder="1" applyAlignment="1">
      <alignment horizontal="center" vertical="center"/>
    </xf>
    <xf numFmtId="169" fontId="44" fillId="2" borderId="14" xfId="0" applyNumberFormat="1" applyFont="1" applyFill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5" fontId="2" fillId="0" borderId="0" xfId="0" quotePrefix="1" applyNumberFormat="1" applyFont="1" applyBorder="1" applyAlignment="1">
      <alignment horizontal="right" vertical="center" readingOrder="1"/>
    </xf>
    <xf numFmtId="166" fontId="1" fillId="0" borderId="16" xfId="0" quotePrefix="1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 readingOrder="1"/>
    </xf>
    <xf numFmtId="165" fontId="1" fillId="0" borderId="0" xfId="0" quotePrefix="1" applyNumberFormat="1" applyFont="1" applyBorder="1" applyAlignment="1">
      <alignment horizontal="center" vertical="center" readingOrder="1"/>
    </xf>
    <xf numFmtId="165" fontId="1" fillId="0" borderId="0" xfId="0" quotePrefix="1" applyNumberFormat="1" applyFont="1" applyBorder="1" applyAlignment="1">
      <alignment horizontal="right" vertical="center" readingOrder="1"/>
    </xf>
    <xf numFmtId="166" fontId="2" fillId="0" borderId="14" xfId="0" quotePrefix="1" applyNumberFormat="1" applyFont="1" applyBorder="1" applyAlignment="1">
      <alignment horizontal="center" vertical="center"/>
    </xf>
    <xf numFmtId="169" fontId="2" fillId="0" borderId="16" xfId="0" quotePrefix="1" applyNumberFormat="1" applyFont="1" applyBorder="1" applyAlignment="1">
      <alignment horizontal="center" vertical="center"/>
    </xf>
    <xf numFmtId="166" fontId="2" fillId="0" borderId="16" xfId="0" quotePrefix="1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9" fontId="31" fillId="7" borderId="44" xfId="0" applyNumberFormat="1" applyFont="1" applyFill="1" applyBorder="1" applyAlignment="1">
      <alignment horizontal="center" vertical="center"/>
    </xf>
    <xf numFmtId="169" fontId="31" fillId="7" borderId="46" xfId="0" applyNumberFormat="1" applyFont="1" applyFill="1" applyBorder="1" applyAlignment="1">
      <alignment horizontal="center" vertical="center"/>
    </xf>
    <xf numFmtId="43" fontId="31" fillId="7" borderId="47" xfId="0" applyNumberFormat="1" applyFont="1" applyFill="1" applyBorder="1" applyAlignment="1">
      <alignment horizontal="center" vertical="center"/>
    </xf>
    <xf numFmtId="43" fontId="31" fillId="7" borderId="46" xfId="0" applyNumberFormat="1" applyFont="1" applyFill="1" applyBorder="1" applyAlignment="1">
      <alignment horizontal="center" vertical="center"/>
    </xf>
    <xf numFmtId="43" fontId="31" fillId="7" borderId="45" xfId="0" applyNumberFormat="1" applyFont="1" applyFill="1" applyBorder="1" applyAlignment="1">
      <alignment horizontal="center" vertical="center"/>
    </xf>
    <xf numFmtId="166" fontId="32" fillId="7" borderId="48" xfId="0" applyNumberFormat="1" applyFont="1" applyFill="1" applyBorder="1" applyAlignment="1">
      <alignment horizontal="center" vertical="center"/>
    </xf>
    <xf numFmtId="165" fontId="32" fillId="7" borderId="49" xfId="0" applyNumberFormat="1" applyFont="1" applyFill="1" applyBorder="1" applyAlignment="1">
      <alignment horizontal="center" vertical="center" readingOrder="1"/>
    </xf>
    <xf numFmtId="0" fontId="22" fillId="8" borderId="8" xfId="0" applyFont="1" applyFill="1" applyBorder="1" applyAlignment="1">
      <alignment horizontal="left" vertical="center" indent="1"/>
    </xf>
    <xf numFmtId="41" fontId="52" fillId="7" borderId="23" xfId="0" applyNumberFormat="1" applyFont="1" applyFill="1" applyBorder="1" applyAlignment="1">
      <alignment horizontal="center" vertical="center"/>
    </xf>
    <xf numFmtId="41" fontId="52" fillId="7" borderId="43" xfId="0" applyNumberFormat="1" applyFont="1" applyFill="1" applyBorder="1" applyAlignment="1">
      <alignment horizontal="center" vertical="center"/>
    </xf>
    <xf numFmtId="164" fontId="22" fillId="0" borderId="33" xfId="0" applyNumberFormat="1" applyFont="1" applyBorder="1" applyAlignment="1">
      <alignment horizontal="center" vertical="center"/>
    </xf>
    <xf numFmtId="41" fontId="22" fillId="0" borderId="40" xfId="0" applyNumberFormat="1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41" fontId="22" fillId="0" borderId="18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41" fontId="22" fillId="0" borderId="8" xfId="0" applyNumberFormat="1" applyFont="1" applyBorder="1" applyAlignment="1">
      <alignment horizontal="center" vertical="center"/>
    </xf>
    <xf numFmtId="164" fontId="22" fillId="0" borderId="17" xfId="0" applyNumberFormat="1" applyFont="1" applyBorder="1" applyAlignment="1">
      <alignment horizontal="center" vertical="center"/>
    </xf>
    <xf numFmtId="41" fontId="22" fillId="0" borderId="17" xfId="0" applyNumberFormat="1" applyFont="1" applyBorder="1" applyAlignment="1">
      <alignment horizontal="center" vertical="center"/>
    </xf>
    <xf numFmtId="41" fontId="22" fillId="0" borderId="9" xfId="0" applyNumberFormat="1" applyFont="1" applyBorder="1" applyAlignment="1">
      <alignment horizontal="center" vertical="center"/>
    </xf>
    <xf numFmtId="41" fontId="22" fillId="0" borderId="36" xfId="0" applyNumberFormat="1" applyFont="1" applyBorder="1" applyAlignment="1">
      <alignment horizontal="center" vertical="center"/>
    </xf>
    <xf numFmtId="0" fontId="22" fillId="8" borderId="21" xfId="0" applyFont="1" applyFill="1" applyBorder="1" applyAlignment="1">
      <alignment horizontal="left" vertical="center" indent="1"/>
    </xf>
    <xf numFmtId="0" fontId="40" fillId="0" borderId="0" xfId="0" applyFont="1" applyBorder="1" applyAlignment="1">
      <alignment horizontal="center" vertical="center"/>
    </xf>
    <xf numFmtId="41" fontId="2" fillId="0" borderId="16" xfId="0" applyNumberFormat="1" applyFont="1" applyBorder="1" applyAlignment="1">
      <alignment vertical="center"/>
    </xf>
    <xf numFmtId="43" fontId="2" fillId="0" borderId="17" xfId="0" quotePrefix="1" applyNumberFormat="1" applyFont="1" applyBorder="1" applyAlignment="1">
      <alignment vertical="center"/>
    </xf>
    <xf numFmtId="43" fontId="2" fillId="0" borderId="18" xfId="0" quotePrefix="1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52" fillId="7" borderId="50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left" vertical="center" indent="1"/>
    </xf>
    <xf numFmtId="0" fontId="2" fillId="8" borderId="18" xfId="0" applyFont="1" applyFill="1" applyBorder="1" applyAlignment="1">
      <alignment horizontal="left" vertical="center" indent="1"/>
    </xf>
    <xf numFmtId="0" fontId="30" fillId="0" borderId="0" xfId="0" applyFont="1" applyBorder="1"/>
    <xf numFmtId="43" fontId="32" fillId="7" borderId="0" xfId="0" quotePrefix="1" applyNumberFormat="1" applyFont="1" applyFill="1" applyBorder="1" applyAlignment="1">
      <alignment vertical="center"/>
    </xf>
    <xf numFmtId="43" fontId="32" fillId="7" borderId="12" xfId="0" applyNumberFormat="1" applyFont="1" applyFill="1" applyBorder="1" applyAlignment="1">
      <alignment vertical="center"/>
    </xf>
    <xf numFmtId="43" fontId="32" fillId="7" borderId="50" xfId="0" applyNumberFormat="1" applyFont="1" applyFill="1" applyBorder="1" applyAlignment="1">
      <alignment vertical="center"/>
    </xf>
    <xf numFmtId="43" fontId="32" fillId="7" borderId="0" xfId="0" applyNumberFormat="1" applyFont="1" applyFill="1" applyBorder="1" applyAlignment="1">
      <alignment vertical="center"/>
    </xf>
    <xf numFmtId="43" fontId="52" fillId="7" borderId="0" xfId="0" applyNumberFormat="1" applyFont="1" applyFill="1" applyBorder="1" applyAlignment="1">
      <alignment vertical="center"/>
    </xf>
    <xf numFmtId="0" fontId="2" fillId="8" borderId="51" xfId="0" applyFont="1" applyFill="1" applyBorder="1" applyAlignment="1">
      <alignment horizontal="left" vertical="center" indent="1"/>
    </xf>
    <xf numFmtId="0" fontId="32" fillId="8" borderId="13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7" fillId="0" borderId="0" xfId="0" applyNumberFormat="1" applyFont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27" fillId="0" borderId="0" xfId="0" applyFont="1" applyBorder="1"/>
    <xf numFmtId="0" fontId="11" fillId="0" borderId="0" xfId="0" applyFont="1" applyBorder="1"/>
    <xf numFmtId="0" fontId="2" fillId="0" borderId="0" xfId="0" applyFont="1" applyBorder="1" applyAlignment="1">
      <alignment vertical="center" shrinkToFit="1"/>
    </xf>
    <xf numFmtId="0" fontId="52" fillId="7" borderId="0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164" fontId="2" fillId="0" borderId="0" xfId="0" quotePrefix="1" applyNumberFormat="1" applyFont="1" applyBorder="1" applyAlignment="1">
      <alignment horizontal="center" vertical="center"/>
    </xf>
    <xf numFmtId="164" fontId="27" fillId="0" borderId="0" xfId="0" quotePrefix="1" applyNumberFormat="1" applyFont="1" applyBorder="1" applyAlignment="1">
      <alignment horizontal="center" vertical="center"/>
    </xf>
    <xf numFmtId="17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9" fillId="7" borderId="0" xfId="0" applyFont="1" applyFill="1" applyBorder="1" applyAlignment="1">
      <alignment horizontal="center" vertical="center"/>
    </xf>
    <xf numFmtId="164" fontId="49" fillId="7" borderId="0" xfId="0" applyNumberFormat="1" applyFont="1" applyFill="1" applyBorder="1" applyAlignment="1">
      <alignment horizontal="center" vertical="center"/>
    </xf>
    <xf numFmtId="171" fontId="49" fillId="7" borderId="0" xfId="0" applyNumberFormat="1" applyFont="1" applyFill="1" applyBorder="1" applyAlignment="1">
      <alignment horizontal="center" vertical="center"/>
    </xf>
    <xf numFmtId="0" fontId="66" fillId="7" borderId="0" xfId="0" applyFont="1" applyFill="1" applyBorder="1"/>
    <xf numFmtId="0" fontId="2" fillId="8" borderId="0" xfId="0" applyFont="1" applyFill="1" applyBorder="1" applyAlignment="1">
      <alignment horizontal="left" vertical="center" indent="1"/>
    </xf>
    <xf numFmtId="0" fontId="27" fillId="8" borderId="0" xfId="0" applyFont="1" applyFill="1" applyBorder="1" applyAlignment="1">
      <alignment vertical="center"/>
    </xf>
    <xf numFmtId="0" fontId="2" fillId="8" borderId="52" xfId="0" applyFont="1" applyFill="1" applyBorder="1" applyAlignment="1">
      <alignment horizontal="left" vertical="center" indent="1"/>
    </xf>
    <xf numFmtId="0" fontId="22" fillId="8" borderId="0" xfId="0" applyFont="1" applyFill="1" applyBorder="1" applyAlignment="1">
      <alignment horizontal="left" vertical="center" indent="1"/>
    </xf>
    <xf numFmtId="166" fontId="52" fillId="7" borderId="0" xfId="0" applyNumberFormat="1" applyFont="1" applyFill="1" applyBorder="1" applyAlignment="1">
      <alignment horizontal="center" vertical="center"/>
    </xf>
    <xf numFmtId="2" fontId="52" fillId="7" borderId="0" xfId="0" applyNumberFormat="1" applyFont="1" applyFill="1" applyBorder="1" applyAlignment="1">
      <alignment horizontal="right" vertical="center"/>
    </xf>
    <xf numFmtId="0" fontId="62" fillId="7" borderId="0" xfId="0" applyFont="1" applyFill="1" applyBorder="1" applyAlignment="1">
      <alignment horizontal="center" vertical="center"/>
    </xf>
    <xf numFmtId="4" fontId="52" fillId="7" borderId="0" xfId="0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41" fontId="16" fillId="0" borderId="0" xfId="0" applyNumberFormat="1" applyFont="1" applyBorder="1" applyAlignment="1">
      <alignment vertical="center"/>
    </xf>
    <xf numFmtId="0" fontId="49" fillId="2" borderId="0" xfId="0" applyFont="1" applyFill="1" applyBorder="1" applyAlignment="1">
      <alignment horizontal="center" vertical="center" wrapText="1"/>
    </xf>
    <xf numFmtId="41" fontId="27" fillId="0" borderId="0" xfId="0" quotePrefix="1" applyNumberFormat="1" applyFont="1" applyBorder="1" applyAlignment="1">
      <alignment horizontal="right" vertical="center"/>
    </xf>
    <xf numFmtId="41" fontId="27" fillId="0" borderId="0" xfId="0" applyNumberFormat="1" applyFont="1" applyBorder="1" applyAlignment="1">
      <alignment horizontal="right" vertical="center"/>
    </xf>
    <xf numFmtId="41" fontId="27" fillId="0" borderId="0" xfId="0" quotePrefix="1" applyNumberFormat="1" applyFont="1" applyBorder="1" applyAlignment="1">
      <alignment horizontal="center" vertical="center"/>
    </xf>
    <xf numFmtId="41" fontId="20" fillId="0" borderId="0" xfId="0" quotePrefix="1" applyNumberFormat="1" applyFont="1" applyBorder="1" applyAlignment="1">
      <alignment horizontal="center" vertical="center"/>
    </xf>
    <xf numFmtId="43" fontId="27" fillId="0" borderId="0" xfId="0" applyNumberFormat="1" applyFont="1" applyBorder="1" applyAlignment="1">
      <alignment vertical="center"/>
    </xf>
    <xf numFmtId="41" fontId="20" fillId="0" borderId="0" xfId="0" applyNumberFormat="1" applyFont="1" applyBorder="1" applyAlignment="1">
      <alignment vertical="center"/>
    </xf>
    <xf numFmtId="43" fontId="20" fillId="0" borderId="0" xfId="0" applyNumberFormat="1" applyFont="1" applyBorder="1" applyAlignment="1">
      <alignment horizontal="right" vertical="center"/>
    </xf>
    <xf numFmtId="41" fontId="70" fillId="7" borderId="0" xfId="2" applyNumberFormat="1" applyFont="1" applyFill="1" applyBorder="1" applyAlignment="1">
      <alignment horizontal="right" vertical="center"/>
    </xf>
    <xf numFmtId="41" fontId="70" fillId="7" borderId="0" xfId="2" applyNumberFormat="1" applyFont="1" applyFill="1" applyBorder="1" applyAlignment="1">
      <alignment horizontal="center" vertical="center"/>
    </xf>
    <xf numFmtId="41" fontId="69" fillId="7" borderId="0" xfId="0" quotePrefix="1" applyNumberFormat="1" applyFont="1" applyFill="1" applyBorder="1" applyAlignment="1">
      <alignment horizontal="center" vertical="center"/>
    </xf>
    <xf numFmtId="43" fontId="69" fillId="7" borderId="0" xfId="0" quotePrefix="1" applyNumberFormat="1" applyFont="1" applyFill="1" applyBorder="1" applyAlignment="1">
      <alignment horizontal="center" vertical="center"/>
    </xf>
    <xf numFmtId="41" fontId="70" fillId="7" borderId="0" xfId="0" applyNumberFormat="1" applyFont="1" applyFill="1" applyBorder="1" applyAlignment="1">
      <alignment vertical="center"/>
    </xf>
    <xf numFmtId="0" fontId="24" fillId="8" borderId="0" xfId="0" applyFont="1" applyFill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left" vertical="center"/>
    </xf>
    <xf numFmtId="167" fontId="27" fillId="8" borderId="0" xfId="2" quotePrefix="1" applyNumberFormat="1" applyFont="1" applyFill="1" applyBorder="1" applyAlignment="1">
      <alignment horizontal="center" vertical="center"/>
    </xf>
    <xf numFmtId="41" fontId="69" fillId="7" borderId="52" xfId="0" quotePrefix="1" applyNumberFormat="1" applyFont="1" applyFill="1" applyBorder="1" applyAlignment="1">
      <alignment horizontal="center" vertical="center"/>
    </xf>
    <xf numFmtId="41" fontId="70" fillId="7" borderId="52" xfId="0" applyNumberFormat="1" applyFont="1" applyFill="1" applyBorder="1" applyAlignment="1">
      <alignment vertical="center"/>
    </xf>
    <xf numFmtId="41" fontId="69" fillId="7" borderId="60" xfId="0" quotePrefix="1" applyNumberFormat="1" applyFont="1" applyFill="1" applyBorder="1" applyAlignment="1">
      <alignment horizontal="center" vertical="center"/>
    </xf>
    <xf numFmtId="41" fontId="70" fillId="7" borderId="61" xfId="2" applyNumberFormat="1" applyFont="1" applyFill="1" applyBorder="1" applyAlignment="1">
      <alignment horizontal="right" vertical="center"/>
    </xf>
    <xf numFmtId="41" fontId="69" fillId="7" borderId="62" xfId="0" quotePrefix="1" applyNumberFormat="1" applyFont="1" applyFill="1" applyBorder="1" applyAlignment="1">
      <alignment horizontal="center" vertical="center"/>
    </xf>
    <xf numFmtId="41" fontId="69" fillId="7" borderId="61" xfId="0" quotePrefix="1" applyNumberFormat="1" applyFont="1" applyFill="1" applyBorder="1" applyAlignment="1">
      <alignment horizontal="center" vertical="center"/>
    </xf>
    <xf numFmtId="41" fontId="69" fillId="7" borderId="57" xfId="0" quotePrefix="1" applyNumberFormat="1" applyFont="1" applyFill="1" applyBorder="1" applyAlignment="1">
      <alignment horizontal="center" vertical="center"/>
    </xf>
    <xf numFmtId="41" fontId="22" fillId="0" borderId="0" xfId="0" quotePrefix="1" applyNumberFormat="1" applyFont="1" applyBorder="1" applyAlignment="1">
      <alignment horizontal="right" vertical="center"/>
    </xf>
    <xf numFmtId="41" fontId="22" fillId="0" borderId="0" xfId="0" applyNumberFormat="1" applyFont="1" applyBorder="1" applyAlignment="1">
      <alignment horizontal="right" vertical="center"/>
    </xf>
    <xf numFmtId="41" fontId="22" fillId="0" borderId="0" xfId="0" quotePrefix="1" applyNumberFormat="1" applyFont="1" applyBorder="1" applyAlignment="1">
      <alignment horizontal="center" vertical="center"/>
    </xf>
    <xf numFmtId="41" fontId="22" fillId="0" borderId="0" xfId="0" applyNumberFormat="1" applyFont="1" applyBorder="1" applyAlignment="1">
      <alignment vertical="center"/>
    </xf>
    <xf numFmtId="43" fontId="22" fillId="0" borderId="0" xfId="0" applyNumberFormat="1" applyFont="1" applyBorder="1" applyAlignment="1">
      <alignment vertical="center"/>
    </xf>
    <xf numFmtId="43" fontId="20" fillId="0" borderId="0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vertical="center"/>
    </xf>
    <xf numFmtId="43" fontId="20" fillId="0" borderId="0" xfId="0" quotePrefix="1" applyNumberFormat="1" applyFont="1" applyBorder="1" applyAlignment="1">
      <alignment horizontal="right" vertical="center"/>
    </xf>
    <xf numFmtId="0" fontId="27" fillId="0" borderId="0" xfId="0" applyFont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horizontal="left" vertical="center"/>
    </xf>
    <xf numFmtId="167" fontId="22" fillId="8" borderId="0" xfId="2" quotePrefix="1" applyNumberFormat="1" applyFont="1" applyFill="1" applyBorder="1" applyAlignment="1">
      <alignment horizontal="center" vertical="center"/>
    </xf>
    <xf numFmtId="0" fontId="49" fillId="2" borderId="14" xfId="0" applyFont="1" applyFill="1" applyBorder="1" applyAlignment="1">
      <alignment horizontal="center" vertical="center" wrapText="1"/>
    </xf>
    <xf numFmtId="41" fontId="49" fillId="2" borderId="15" xfId="0" applyNumberFormat="1" applyFont="1" applyFill="1" applyBorder="1" applyAlignment="1">
      <alignment vertical="center" wrapText="1"/>
    </xf>
    <xf numFmtId="41" fontId="27" fillId="0" borderId="14" xfId="0" quotePrefix="1" applyNumberFormat="1" applyFont="1" applyBorder="1" applyAlignment="1">
      <alignment horizontal="right" vertical="center"/>
    </xf>
    <xf numFmtId="41" fontId="27" fillId="0" borderId="15" xfId="0" quotePrefix="1" applyNumberFormat="1" applyFont="1" applyBorder="1" applyAlignment="1">
      <alignment horizontal="right" vertical="center"/>
    </xf>
    <xf numFmtId="41" fontId="27" fillId="0" borderId="14" xfId="2" applyNumberFormat="1" applyFont="1" applyBorder="1" applyAlignment="1">
      <alignment horizontal="right" vertical="center"/>
    </xf>
    <xf numFmtId="41" fontId="27" fillId="0" borderId="15" xfId="2" applyNumberFormat="1" applyFont="1" applyBorder="1" applyAlignment="1">
      <alignment horizontal="right" vertical="center"/>
    </xf>
    <xf numFmtId="41" fontId="27" fillId="0" borderId="14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41" fontId="20" fillId="0" borderId="0" xfId="0" applyNumberFormat="1" applyFont="1" applyBorder="1" applyAlignment="1">
      <alignment horizontal="center" vertical="center"/>
    </xf>
    <xf numFmtId="41" fontId="27" fillId="0" borderId="17" xfId="0" quotePrefix="1" applyNumberFormat="1" applyFont="1" applyBorder="1" applyAlignment="1">
      <alignment horizontal="right" vertical="center"/>
    </xf>
    <xf numFmtId="41" fontId="27" fillId="0" borderId="17" xfId="0" applyNumberFormat="1" applyFont="1" applyBorder="1" applyAlignment="1">
      <alignment horizontal="right" vertical="center"/>
    </xf>
    <xf numFmtId="41" fontId="27" fillId="0" borderId="17" xfId="2" applyNumberFormat="1" applyFont="1" applyBorder="1" applyAlignment="1">
      <alignment horizontal="center" vertical="center"/>
    </xf>
    <xf numFmtId="41" fontId="27" fillId="0" borderId="17" xfId="2" applyNumberFormat="1" applyFont="1" applyBorder="1" applyAlignment="1">
      <alignment horizontal="right" vertical="center"/>
    </xf>
    <xf numFmtId="41" fontId="27" fillId="0" borderId="16" xfId="2" applyNumberFormat="1" applyFont="1" applyBorder="1" applyAlignment="1">
      <alignment horizontal="right" vertical="center"/>
    </xf>
    <xf numFmtId="41" fontId="22" fillId="0" borderId="14" xfId="0" applyNumberFormat="1" applyFont="1" applyBorder="1" applyAlignment="1">
      <alignment vertical="center"/>
    </xf>
    <xf numFmtId="41" fontId="20" fillId="0" borderId="14" xfId="0" quotePrefix="1" applyNumberFormat="1" applyFont="1" applyBorder="1" applyAlignment="1">
      <alignment horizontal="center" vertical="center"/>
    </xf>
    <xf numFmtId="41" fontId="22" fillId="0" borderId="18" xfId="2" applyNumberFormat="1" applyFont="1" applyBorder="1" applyAlignment="1">
      <alignment horizontal="right" vertical="center"/>
    </xf>
    <xf numFmtId="41" fontId="20" fillId="0" borderId="16" xfId="0" quotePrefix="1" applyNumberFormat="1" applyFont="1" applyBorder="1" applyAlignment="1">
      <alignment horizontal="center" vertical="center"/>
    </xf>
    <xf numFmtId="41" fontId="22" fillId="0" borderId="17" xfId="0" applyNumberFormat="1" applyFont="1" applyBorder="1" applyAlignment="1">
      <alignment vertical="center"/>
    </xf>
    <xf numFmtId="43" fontId="22" fillId="0" borderId="17" xfId="0" applyNumberFormat="1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3" fontId="61" fillId="7" borderId="9" xfId="5" applyNumberFormat="1" applyFont="1" applyFill="1" applyBorder="1" applyAlignment="1">
      <alignment horizontal="center" vertical="center"/>
    </xf>
    <xf numFmtId="3" fontId="61" fillId="7" borderId="6" xfId="5" applyNumberFormat="1" applyFont="1" applyFill="1" applyBorder="1" applyAlignment="1">
      <alignment horizontal="center" vertical="center"/>
    </xf>
    <xf numFmtId="0" fontId="61" fillId="7" borderId="6" xfId="0" applyFont="1" applyFill="1" applyBorder="1" applyAlignment="1">
      <alignment horizontal="center" vertical="center" wrapText="1"/>
    </xf>
    <xf numFmtId="3" fontId="61" fillId="7" borderId="6" xfId="5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3" fontId="61" fillId="7" borderId="7" xfId="5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52" fillId="7" borderId="19" xfId="0" applyFont="1" applyFill="1" applyBorder="1" applyAlignment="1">
      <alignment horizontal="center" vertical="center"/>
    </xf>
    <xf numFmtId="0" fontId="52" fillId="7" borderId="21" xfId="0" applyFont="1" applyFill="1" applyBorder="1" applyAlignment="1">
      <alignment horizontal="center" vertical="center"/>
    </xf>
    <xf numFmtId="0" fontId="52" fillId="7" borderId="22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2" fillId="7" borderId="8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2" fillId="7" borderId="9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52" fillId="7" borderId="8" xfId="0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/>
    </xf>
    <xf numFmtId="0" fontId="52" fillId="7" borderId="0" xfId="0" applyFont="1" applyFill="1" applyBorder="1" applyAlignment="1">
      <alignment horizontal="center" vertical="center"/>
    </xf>
    <xf numFmtId="0" fontId="52" fillId="7" borderId="25" xfId="0" applyFont="1" applyFill="1" applyBorder="1" applyAlignment="1">
      <alignment horizontal="center" vertical="center"/>
    </xf>
    <xf numFmtId="41" fontId="52" fillId="7" borderId="19" xfId="0" applyNumberFormat="1" applyFont="1" applyFill="1" applyBorder="1" applyAlignment="1">
      <alignment horizontal="center" vertical="center"/>
    </xf>
    <xf numFmtId="41" fontId="52" fillId="7" borderId="21" xfId="0" applyNumberFormat="1" applyFont="1" applyFill="1" applyBorder="1" applyAlignment="1">
      <alignment horizontal="center" vertical="center"/>
    </xf>
    <xf numFmtId="41" fontId="52" fillId="7" borderId="22" xfId="0" applyNumberFormat="1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horizontal="center" vertical="center"/>
    </xf>
    <xf numFmtId="0" fontId="52" fillId="7" borderId="17" xfId="0" applyFont="1" applyFill="1" applyBorder="1" applyAlignment="1">
      <alignment horizontal="center" vertical="center"/>
    </xf>
    <xf numFmtId="0" fontId="52" fillId="7" borderId="36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 shrinkToFit="1"/>
    </xf>
    <xf numFmtId="167" fontId="2" fillId="0" borderId="16" xfId="0" quotePrefix="1" applyNumberFormat="1" applyFont="1" applyBorder="1" applyAlignment="1">
      <alignment horizontal="center" vertical="center"/>
    </xf>
    <xf numFmtId="167" fontId="2" fillId="0" borderId="17" xfId="0" quotePrefix="1" applyNumberFormat="1" applyFont="1" applyBorder="1" applyAlignment="1">
      <alignment horizontal="center" vertical="center"/>
    </xf>
    <xf numFmtId="0" fontId="32" fillId="7" borderId="43" xfId="0" applyFont="1" applyFill="1" applyBorder="1" applyAlignment="1">
      <alignment horizontal="center" vertical="center"/>
    </xf>
    <xf numFmtId="0" fontId="32" fillId="7" borderId="21" xfId="0" applyFont="1" applyFill="1" applyBorder="1" applyAlignment="1">
      <alignment horizontal="center" vertical="center"/>
    </xf>
    <xf numFmtId="0" fontId="32" fillId="7" borderId="22" xfId="0" applyFont="1" applyFill="1" applyBorder="1" applyAlignment="1">
      <alignment horizontal="center" vertical="center"/>
    </xf>
    <xf numFmtId="0" fontId="32" fillId="7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2" fillId="7" borderId="19" xfId="0" applyFont="1" applyFill="1" applyBorder="1" applyAlignment="1">
      <alignment horizontal="center" vertical="center" wrapText="1"/>
    </xf>
    <xf numFmtId="0" fontId="52" fillId="7" borderId="2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shrinkToFit="1"/>
    </xf>
    <xf numFmtId="0" fontId="52" fillId="7" borderId="7" xfId="0" applyFont="1" applyFill="1" applyBorder="1" applyAlignment="1">
      <alignment horizontal="center" vertical="center" wrapText="1"/>
    </xf>
    <xf numFmtId="0" fontId="52" fillId="7" borderId="8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7" borderId="7" xfId="0" applyFont="1" applyFill="1" applyBorder="1" applyAlignment="1">
      <alignment horizontal="center" vertical="center"/>
    </xf>
    <xf numFmtId="0" fontId="49" fillId="7" borderId="8" xfId="0" applyFont="1" applyFill="1" applyBorder="1" applyAlignment="1">
      <alignment horizontal="center" vertical="center"/>
    </xf>
    <xf numFmtId="0" fontId="49" fillId="7" borderId="9" xfId="0" applyFont="1" applyFill="1" applyBorder="1" applyAlignment="1">
      <alignment horizontal="center" vertical="center"/>
    </xf>
    <xf numFmtId="0" fontId="49" fillId="7" borderId="23" xfId="0" applyFont="1" applyFill="1" applyBorder="1" applyAlignment="1">
      <alignment horizontal="center" vertical="center"/>
    </xf>
    <xf numFmtId="0" fontId="49" fillId="7" borderId="24" xfId="0" applyFont="1" applyFill="1" applyBorder="1" applyAlignment="1">
      <alignment horizontal="center" vertical="center"/>
    </xf>
    <xf numFmtId="0" fontId="49" fillId="7" borderId="7" xfId="0" applyFont="1" applyFill="1" applyBorder="1" applyAlignment="1">
      <alignment horizontal="center" vertical="center" wrapText="1"/>
    </xf>
    <xf numFmtId="0" fontId="49" fillId="7" borderId="8" xfId="0" applyFont="1" applyFill="1" applyBorder="1" applyAlignment="1">
      <alignment horizontal="center" vertical="center" wrapText="1"/>
    </xf>
    <xf numFmtId="0" fontId="49" fillId="7" borderId="21" xfId="0" applyFont="1" applyFill="1" applyBorder="1" applyAlignment="1">
      <alignment horizontal="center" vertical="center" wrapText="1"/>
    </xf>
    <xf numFmtId="0" fontId="49" fillId="7" borderId="22" xfId="0" applyFont="1" applyFill="1" applyBorder="1" applyAlignment="1">
      <alignment horizontal="center" vertical="center" wrapText="1"/>
    </xf>
    <xf numFmtId="0" fontId="49" fillId="7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37" fontId="16" fillId="0" borderId="0" xfId="0" quotePrefix="1" applyNumberFormat="1" applyFont="1" applyBorder="1" applyAlignment="1">
      <alignment horizontal="center" vertical="center" wrapText="1"/>
    </xf>
    <xf numFmtId="0" fontId="61" fillId="7" borderId="6" xfId="0" applyFont="1" applyFill="1" applyBorder="1" applyAlignment="1">
      <alignment horizontal="center" vertical="center"/>
    </xf>
    <xf numFmtId="0" fontId="63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left" vertical="center"/>
    </xf>
    <xf numFmtId="166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2" fillId="7" borderId="6" xfId="0" applyFont="1" applyFill="1" applyBorder="1" applyAlignment="1">
      <alignment horizontal="center" vertical="center"/>
    </xf>
    <xf numFmtId="0" fontId="52" fillId="7" borderId="41" xfId="0" applyFont="1" applyFill="1" applyBorder="1" applyAlignment="1">
      <alignment horizontal="center" vertical="center"/>
    </xf>
    <xf numFmtId="169" fontId="52" fillId="7" borderId="19" xfId="0" applyNumberFormat="1" applyFont="1" applyFill="1" applyBorder="1" applyAlignment="1">
      <alignment horizontal="center" vertical="center"/>
    </xf>
    <xf numFmtId="169" fontId="52" fillId="7" borderId="21" xfId="0" applyNumberFormat="1" applyFont="1" applyFill="1" applyBorder="1" applyAlignment="1">
      <alignment horizontal="center" vertical="center"/>
    </xf>
    <xf numFmtId="169" fontId="52" fillId="7" borderId="22" xfId="0" applyNumberFormat="1" applyFont="1" applyFill="1" applyBorder="1" applyAlignment="1">
      <alignment horizontal="center" vertical="center"/>
    </xf>
    <xf numFmtId="169" fontId="31" fillId="7" borderId="7" xfId="0" applyNumberFormat="1" applyFont="1" applyFill="1" applyBorder="1" applyAlignment="1">
      <alignment horizontal="center" vertical="center"/>
    </xf>
    <xf numFmtId="169" fontId="31" fillId="7" borderId="9" xfId="0" applyNumberFormat="1" applyFont="1" applyFill="1" applyBorder="1" applyAlignment="1">
      <alignment horizontal="center" vertical="center"/>
    </xf>
    <xf numFmtId="169" fontId="31" fillId="7" borderId="8" xfId="0" applyNumberFormat="1" applyFont="1" applyFill="1" applyBorder="1" applyAlignment="1">
      <alignment horizontal="center" vertical="center"/>
    </xf>
    <xf numFmtId="169" fontId="31" fillId="7" borderId="19" xfId="0" applyNumberFormat="1" applyFont="1" applyFill="1" applyBorder="1" applyAlignment="1">
      <alignment horizontal="center" vertical="center"/>
    </xf>
    <xf numFmtId="169" fontId="31" fillId="7" borderId="22" xfId="0" applyNumberFormat="1" applyFont="1" applyFill="1" applyBorder="1" applyAlignment="1">
      <alignment horizontal="center" vertical="center"/>
    </xf>
    <xf numFmtId="169" fontId="31" fillId="7" borderId="21" xfId="0" applyNumberFormat="1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2" fillId="7" borderId="21" xfId="0" applyFont="1" applyFill="1" applyBorder="1" applyAlignment="1">
      <alignment horizontal="center" vertical="center" wrapText="1"/>
    </xf>
    <xf numFmtId="166" fontId="2" fillId="0" borderId="14" xfId="0" quotePrefix="1" applyNumberFormat="1" applyFont="1" applyBorder="1" applyAlignment="1">
      <alignment horizontal="center" vertical="center"/>
    </xf>
    <xf numFmtId="166" fontId="2" fillId="0" borderId="0" xfId="0" quotePrefix="1" applyNumberFormat="1" applyFont="1" applyBorder="1" applyAlignment="1">
      <alignment horizontal="center" vertical="center"/>
    </xf>
    <xf numFmtId="166" fontId="32" fillId="7" borderId="0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6" fontId="32" fillId="7" borderId="2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49" fillId="7" borderId="22" xfId="0" applyFont="1" applyFill="1" applyBorder="1" applyAlignment="1">
      <alignment horizontal="center" vertical="center"/>
    </xf>
    <xf numFmtId="0" fontId="49" fillId="7" borderId="4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49" fillId="7" borderId="43" xfId="0" applyFont="1" applyFill="1" applyBorder="1" applyAlignment="1">
      <alignment horizontal="center" vertical="center" wrapText="1"/>
    </xf>
    <xf numFmtId="0" fontId="49" fillId="7" borderId="9" xfId="0" applyFont="1" applyFill="1" applyBorder="1" applyAlignment="1">
      <alignment horizontal="center" vertical="center" wrapText="1"/>
    </xf>
    <xf numFmtId="0" fontId="49" fillId="7" borderId="21" xfId="0" applyFont="1" applyFill="1" applyBorder="1" applyAlignment="1">
      <alignment horizontal="center" vertical="center"/>
    </xf>
    <xf numFmtId="0" fontId="52" fillId="7" borderId="25" xfId="0" applyFont="1" applyFill="1" applyBorder="1" applyAlignment="1">
      <alignment horizontal="center" vertical="center" wrapText="1"/>
    </xf>
    <xf numFmtId="0" fontId="32" fillId="7" borderId="23" xfId="0" applyFont="1" applyFill="1" applyBorder="1" applyAlignment="1">
      <alignment horizontal="center" vertical="center"/>
    </xf>
    <xf numFmtId="0" fontId="32" fillId="7" borderId="24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52" fillId="7" borderId="7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67" fillId="7" borderId="0" xfId="0" applyFont="1" applyFill="1" applyBorder="1" applyAlignment="1">
      <alignment horizontal="center" vertical="center" wrapText="1"/>
    </xf>
    <xf numFmtId="0" fontId="67" fillId="7" borderId="56" xfId="0" applyFont="1" applyFill="1" applyBorder="1" applyAlignment="1">
      <alignment horizontal="center" vertical="center" wrapText="1"/>
    </xf>
    <xf numFmtId="0" fontId="68" fillId="7" borderId="54" xfId="0" applyFont="1" applyFill="1" applyBorder="1" applyAlignment="1">
      <alignment horizontal="center" vertical="center" wrapText="1"/>
    </xf>
    <xf numFmtId="0" fontId="68" fillId="7" borderId="55" xfId="0" applyFont="1" applyFill="1" applyBorder="1" applyAlignment="1">
      <alignment horizontal="center" vertical="center" wrapText="1"/>
    </xf>
    <xf numFmtId="41" fontId="68" fillId="7" borderId="53" xfId="0" applyNumberFormat="1" applyFont="1" applyFill="1" applyBorder="1" applyAlignment="1">
      <alignment horizontal="center" vertical="center" wrapText="1"/>
    </xf>
    <xf numFmtId="41" fontId="68" fillId="7" borderId="54" xfId="0" applyNumberFormat="1" applyFont="1" applyFill="1" applyBorder="1" applyAlignment="1">
      <alignment horizontal="center" vertical="center" wrapText="1"/>
    </xf>
    <xf numFmtId="0" fontId="49" fillId="7" borderId="0" xfId="0" applyFont="1" applyFill="1" applyBorder="1" applyAlignment="1">
      <alignment horizontal="center" vertical="center" wrapText="1"/>
    </xf>
    <xf numFmtId="0" fontId="49" fillId="7" borderId="58" xfId="0" applyFont="1" applyFill="1" applyBorder="1" applyAlignment="1">
      <alignment horizontal="center" vertical="center" wrapText="1"/>
    </xf>
    <xf numFmtId="0" fontId="49" fillId="7" borderId="59" xfId="0" applyFont="1" applyFill="1" applyBorder="1" applyAlignment="1">
      <alignment horizontal="center" vertical="center" wrapText="1"/>
    </xf>
    <xf numFmtId="0" fontId="49" fillId="7" borderId="6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left" vertical="center"/>
    </xf>
    <xf numFmtId="0" fontId="20" fillId="8" borderId="0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left" vertical="center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69" fillId="7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167" fontId="69" fillId="7" borderId="52" xfId="2" applyNumberFormat="1" applyFont="1" applyFill="1" applyBorder="1" applyAlignment="1">
      <alignment horizontal="left" vertical="center"/>
    </xf>
    <xf numFmtId="167" fontId="69" fillId="7" borderId="0" xfId="2" applyNumberFormat="1" applyFont="1" applyFill="1" applyBorder="1" applyAlignment="1">
      <alignment horizontal="left" vertical="center"/>
    </xf>
    <xf numFmtId="167" fontId="69" fillId="7" borderId="60" xfId="2" applyNumberFormat="1" applyFont="1" applyFill="1" applyBorder="1" applyAlignment="1">
      <alignment horizontal="left" vertical="center"/>
    </xf>
  </cellXfs>
  <cellStyles count="18">
    <cellStyle name="Euro" xfId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Millares" xfId="2" builtinId="3"/>
    <cellStyle name="Normal" xfId="0" builtinId="0"/>
    <cellStyle name="Normal 2" xfId="4"/>
    <cellStyle name="Normal_ado99" xfId="3"/>
    <cellStyle name="Normal_LEYE-AGOSTO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C3C46"/>
      <color rgb="FFFC4B59"/>
      <color rgb="FFDB7F46"/>
      <color rgb="FFC81E11"/>
      <color rgb="FFFD828C"/>
      <color rgb="FFFD636C"/>
      <color rgb="FFFC283A"/>
      <color rgb="FFFD6154"/>
      <color rgb="FFFC2415"/>
      <color rgb="FF4F6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HUELGAS</a:t>
            </a:r>
          </a:p>
        </c:rich>
      </c:tx>
      <c:layout>
        <c:manualLayout>
          <c:xMode val="edge"/>
          <c:yMode val="edge"/>
          <c:x val="0.49072401631382001"/>
          <c:y val="4.9304956614347799E-2"/>
        </c:manualLayout>
      </c:layout>
      <c:overlay val="0"/>
    </c:title>
    <c:autoTitleDeleted val="0"/>
    <c:view3D>
      <c:rotX val="15"/>
      <c:hPercent val="52"/>
      <c:rotY val="20"/>
      <c:depthPercent val="100"/>
      <c:rAngAx val="1"/>
    </c:view3D>
    <c:floor>
      <c:thickness val="0"/>
      <c:spPr>
        <a:solidFill>
          <a:schemeClr val="bg1">
            <a:lumMod val="9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7628838415571598E-2"/>
          <c:y val="0.11174094183154799"/>
          <c:w val="0.95231300883654402"/>
          <c:h val="0.782988313460766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'G-01'!$O$6</c:f>
              <c:strCache>
                <c:ptCount val="1"/>
                <c:pt idx="0">
                  <c:v>HUELGA</c:v>
                </c:pt>
              </c:strCache>
            </c:strRef>
          </c:tx>
          <c:spPr>
            <a:solidFill>
              <a:srgbClr val="FC2415"/>
            </a:solidFill>
          </c:spPr>
          <c:invertIfNegative val="0"/>
          <c:dLbls>
            <c:dLbl>
              <c:idx val="19"/>
              <c:layout>
                <c:manualLayout>
                  <c:x val="8.51746025699390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DA-4C68-B2B5-7436AC0670E0}"/>
                </c:ext>
              </c:extLst>
            </c:dLbl>
            <c:dLbl>
              <c:idx val="20"/>
              <c:layout>
                <c:manualLayout>
                  <c:x val="5.11047615419633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DA-4C68-B2B5-7436AC067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'G-01'!$O$7:$O$29</c:f>
              <c:numCache>
                <c:formatCode>0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'G-01'!$P$7:$P$29</c:f>
              <c:numCache>
                <c:formatCode>#,##0</c:formatCode>
                <c:ptCount val="23"/>
                <c:pt idx="0">
                  <c:v>66</c:v>
                </c:pt>
                <c:pt idx="1">
                  <c:v>58</c:v>
                </c:pt>
                <c:pt idx="2">
                  <c:v>71</c:v>
                </c:pt>
                <c:pt idx="3">
                  <c:v>37</c:v>
                </c:pt>
                <c:pt idx="4">
                  <c:v>40</c:v>
                </c:pt>
                <c:pt idx="5">
                  <c:v>64</c:v>
                </c:pt>
                <c:pt idx="6">
                  <c:v>68</c:v>
                </c:pt>
                <c:pt idx="7">
                  <c:v>107</c:v>
                </c:pt>
                <c:pt idx="8">
                  <c:v>65</c:v>
                </c:pt>
                <c:pt idx="9">
                  <c:v>67</c:v>
                </c:pt>
                <c:pt idx="10">
                  <c:v>73</c:v>
                </c:pt>
                <c:pt idx="11">
                  <c:v>63</c:v>
                </c:pt>
                <c:pt idx="12">
                  <c:v>99</c:v>
                </c:pt>
                <c:pt idx="13">
                  <c:v>83</c:v>
                </c:pt>
                <c:pt idx="14">
                  <c:v>84</c:v>
                </c:pt>
                <c:pt idx="15">
                  <c:v>89</c:v>
                </c:pt>
                <c:pt idx="16">
                  <c:v>94</c:v>
                </c:pt>
                <c:pt idx="17" formatCode="General">
                  <c:v>95</c:v>
                </c:pt>
                <c:pt idx="18" formatCode="General">
                  <c:v>47</c:v>
                </c:pt>
                <c:pt idx="19" formatCode="General">
                  <c:v>41</c:v>
                </c:pt>
                <c:pt idx="20" formatCode="General">
                  <c:v>45</c:v>
                </c:pt>
                <c:pt idx="21" formatCode="General">
                  <c:v>54</c:v>
                </c:pt>
                <c:pt idx="22" formatCode="General">
                  <c:v>67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28B-4ADA-A17A-4221A5C0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gapDepth val="158"/>
        <c:shape val="box"/>
        <c:axId val="2129570360"/>
        <c:axId val="2129579896"/>
        <c:axId val="0"/>
      </c:bar3DChart>
      <c:catAx>
        <c:axId val="212957036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21295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579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12957036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rgbClr val="FD636C"/>
      </a:solidFill>
    </a:ln>
  </c:spPr>
  <c:printSettings>
    <c:headerFooter alignWithMargins="0"/>
    <c:pageMargins b="1" l="0.75" r="0.75" t="1" header="0" footer="0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HUELGAS</a:t>
            </a:r>
          </a:p>
        </c:rich>
      </c:tx>
      <c:layout>
        <c:manualLayout>
          <c:xMode val="edge"/>
          <c:yMode val="edge"/>
          <c:x val="0.44159610705596097"/>
          <c:y val="7.0138485978726406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12700">
          <a:solidFill>
            <a:schemeClr val="bg1">
              <a:lumMod val="85000"/>
            </a:schemeClr>
          </a:solidFill>
        </a:ln>
        <a:effectLst>
          <a:outerShdw dist="25400" dir="3000000" sy="23000" kx="-1200000" algn="bl" rotWithShape="0">
            <a:schemeClr val="tx1"/>
          </a:outerShdw>
        </a:effectLst>
      </c:spPr>
    </c:title>
    <c:autoTitleDeleted val="0"/>
    <c:view3D>
      <c:rotX val="15"/>
      <c:hPercent val="35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7257482555080997E-2"/>
          <c:y val="0.123923798465183"/>
          <c:w val="0.95637261505843796"/>
          <c:h val="0.787175213451796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'G-03'!$N$14</c:f>
              <c:strCache>
                <c:ptCount val="1"/>
                <c:pt idx="0">
                  <c:v>HUELGAS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2-7B49-48D7-A219-59CD7AB97B5E}"/>
              </c:ext>
            </c:extLst>
          </c:dPt>
          <c:dPt>
            <c:idx val="1"/>
            <c:invertIfNegative val="0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1-7B49-48D7-A219-59CD7AB97B5E}"/>
              </c:ext>
            </c:extLst>
          </c:dPt>
          <c:dLbls>
            <c:dLbl>
              <c:idx val="0"/>
              <c:layout>
                <c:manualLayout>
                  <c:x val="2.6210078441049601E-2"/>
                  <c:y val="-7.7347848297486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9-48D7-A219-59CD7AB97B5E}"/>
                </c:ext>
              </c:extLst>
            </c:dLbl>
            <c:dLbl>
              <c:idx val="1"/>
              <c:layout>
                <c:manualLayout>
                  <c:x val="3.6495502164793497E-2"/>
                  <c:y val="-7.6513237858690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9-48D7-A219-59CD7AB97B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'G-03'!$M$15:$M$16</c:f>
              <c:strCache>
                <c:ptCount val="2"/>
                <c:pt idx="0">
                  <c:v>PLIEGO DE RECLAMOS</c:v>
                </c:pt>
                <c:pt idx="1">
                  <c:v>OTRAS CAUSAS *</c:v>
                </c:pt>
              </c:strCache>
            </c:strRef>
          </c:cat>
          <c:val>
            <c:numRef>
              <c:f>'G-03'!$N$15:$N$16</c:f>
              <c:numCache>
                <c:formatCode>General</c:formatCode>
                <c:ptCount val="2"/>
                <c:pt idx="0">
                  <c:v>27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9-48D7-A219-59CD7AB9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2501848"/>
        <c:axId val="2072505272"/>
        <c:axId val="0"/>
      </c:bar3DChart>
      <c:catAx>
        <c:axId val="20725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250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5052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250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TRABAJADORES COMPRENDIDOS</a:t>
            </a:r>
          </a:p>
        </c:rich>
      </c:tx>
      <c:layout>
        <c:manualLayout>
          <c:xMode val="edge"/>
          <c:yMode val="edge"/>
          <c:x val="0.32144765747076398"/>
          <c:y val="6.7908265565164994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12700">
          <a:solidFill>
            <a:schemeClr val="bg1">
              <a:lumMod val="85000"/>
            </a:schemeClr>
          </a:solidFill>
        </a:ln>
        <a:effectLst>
          <a:outerShdw dist="25400" dir="3000000" sy="23000" kx="-1200000" algn="bl" rotWithShape="0">
            <a:prstClr val="black"/>
          </a:outerShdw>
        </a:effectLst>
      </c:spPr>
    </c:title>
    <c:autoTitleDeleted val="0"/>
    <c:view3D>
      <c:rotX val="10"/>
      <c:hPercent val="33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25889481664436E-2"/>
          <c:y val="0.184028401789014"/>
          <c:w val="0.928876889833811"/>
          <c:h val="0.704863662875473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'G-03'!$N$25</c:f>
              <c:strCache>
                <c:ptCount val="1"/>
                <c:pt idx="0">
                  <c:v>TRAB. COMPRENDIDOS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1-C854-43F8-B8A2-AA8EF50B1B3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C854-43F8-B8A2-AA8EF50B1B34}"/>
              </c:ext>
            </c:extLst>
          </c:dPt>
          <c:dLbls>
            <c:dLbl>
              <c:idx val="0"/>
              <c:layout>
                <c:manualLayout>
                  <c:x val="3.1241436214498802E-2"/>
                  <c:y val="-6.5794048471213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54-43F8-B8A2-AA8EF50B1B34}"/>
                </c:ext>
              </c:extLst>
            </c:dLbl>
            <c:dLbl>
              <c:idx val="1"/>
              <c:layout>
                <c:manualLayout>
                  <c:x val="2.9297461572637701E-2"/>
                  <c:y val="-7.0890312264685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54-43F8-B8A2-AA8EF50B1B34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'G-03'!$M$26:$M$27</c:f>
              <c:strCache>
                <c:ptCount val="2"/>
                <c:pt idx="0">
                  <c:v>PLIEGO DE RECLAMOS</c:v>
                </c:pt>
                <c:pt idx="1">
                  <c:v>OTRAS CAUSAS *</c:v>
                </c:pt>
              </c:strCache>
            </c:strRef>
          </c:cat>
          <c:val>
            <c:numRef>
              <c:f>'G-03'!$N$26:$N$27</c:f>
              <c:numCache>
                <c:formatCode>General</c:formatCode>
                <c:ptCount val="2"/>
                <c:pt idx="0">
                  <c:v>13454</c:v>
                </c:pt>
                <c:pt idx="1">
                  <c:v>96700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4-43F8-B8A2-AA8EF50B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2552520"/>
        <c:axId val="2072555880"/>
        <c:axId val="0"/>
      </c:bar3DChart>
      <c:catAx>
        <c:axId val="207255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255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555880"/>
        <c:scaling>
          <c:orientation val="minMax"/>
          <c:max val="16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255252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HORAS-HOMBRE PERDIDAS</a:t>
            </a:r>
          </a:p>
        </c:rich>
      </c:tx>
      <c:layout>
        <c:manualLayout>
          <c:xMode val="edge"/>
          <c:yMode val="edge"/>
          <c:x val="0.346486667427441"/>
          <c:y val="7.2665375844412905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12700">
          <a:solidFill>
            <a:schemeClr val="bg1">
              <a:lumMod val="85000"/>
            </a:schemeClr>
          </a:solidFill>
        </a:ln>
        <a:effectLst>
          <a:outerShdw dist="25400" dir="3000000" sy="23000" kx="-1200000" algn="bl" rotWithShape="0">
            <a:prstClr val="black"/>
          </a:outerShdw>
        </a:effectLst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5308959290603194E-2"/>
          <c:y val="0.17756894521995301"/>
          <c:w val="0.92176450936035104"/>
          <c:h val="0.718215468667676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'G-03'!$N$43</c:f>
              <c:strCache>
                <c:ptCount val="1"/>
                <c:pt idx="0">
                  <c:v>H-H PERDIDAS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1-696B-4723-8014-5868A0BD25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96B-4723-8014-5868A0BD25E9}"/>
              </c:ext>
            </c:extLst>
          </c:dPt>
          <c:dLbls>
            <c:dLbl>
              <c:idx val="0"/>
              <c:layout>
                <c:manualLayout>
                  <c:x val="2.8020594154038E-2"/>
                  <c:y val="-7.3632638025509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6B-4723-8014-5868A0BD25E9}"/>
                </c:ext>
              </c:extLst>
            </c:dLbl>
            <c:dLbl>
              <c:idx val="1"/>
              <c:layout>
                <c:manualLayout>
                  <c:x val="3.6382208980634198E-2"/>
                  <c:y val="-7.3708523276695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6B-4723-8014-5868A0BD25E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'G-03'!$M$44:$M$45</c:f>
              <c:strCache>
                <c:ptCount val="2"/>
                <c:pt idx="0">
                  <c:v>PLIEGO DE RECLAMOS</c:v>
                </c:pt>
                <c:pt idx="1">
                  <c:v>OTRAS CAUSAS *</c:v>
                </c:pt>
              </c:strCache>
            </c:strRef>
          </c:cat>
          <c:val>
            <c:numRef>
              <c:f>'G-03'!$N$44:$N$45</c:f>
              <c:numCache>
                <c:formatCode>General</c:formatCode>
                <c:ptCount val="2"/>
                <c:pt idx="0">
                  <c:v>577032</c:v>
                </c:pt>
                <c:pt idx="1">
                  <c:v>1508824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B-4723-8014-5868A0BD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3560664"/>
        <c:axId val="2073564024"/>
        <c:axId val="0"/>
      </c:bar3DChart>
      <c:catAx>
        <c:axId val="207356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356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56402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7356066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45114392413402"/>
          <c:y val="7.3894199053995302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3175">
          <a:solidFill>
            <a:schemeClr val="bg1">
              <a:lumMod val="85000"/>
            </a:schemeClr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165884063476997E-2"/>
          <c:y val="0.34833395825521801"/>
          <c:w val="0.81008968679623095"/>
          <c:h val="0.45405697324483701"/>
        </c:manualLayout>
      </c:layout>
      <c:pie3DChart>
        <c:varyColors val="1"/>
        <c:ser>
          <c:idx val="0"/>
          <c:order val="0"/>
          <c:tx>
            <c:strRef>
              <c:f>'C-7'!$L$4</c:f>
              <c:strCache>
                <c:ptCount val="1"/>
                <c:pt idx="0">
                  <c:v>HUELGAS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D828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7FA-4CEB-91F5-110BC21F1578}"/>
              </c:ext>
            </c:extLst>
          </c:dPt>
          <c:dPt>
            <c:idx val="1"/>
            <c:bubble3D val="0"/>
            <c:spPr>
              <a:solidFill>
                <a:srgbClr val="FC241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7FA-4CEB-91F5-110BC21F1578}"/>
              </c:ext>
            </c:extLst>
          </c:dPt>
          <c:dLbls>
            <c:dLbl>
              <c:idx val="0"/>
              <c:layout>
                <c:manualLayout>
                  <c:x val="-5.4168271816876098E-2"/>
                  <c:y val="-0.118075240594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FA-4CEB-91F5-110BC21F1578}"/>
                </c:ext>
              </c:extLst>
            </c:dLbl>
            <c:dLbl>
              <c:idx val="1"/>
              <c:layout>
                <c:manualLayout>
                  <c:x val="9.0313443672986105E-2"/>
                  <c:y val="0.1200216639586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FA-4CEB-91F5-110BC21F157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'C-7'!$K$5:$K$6</c:f>
              <c:strCache>
                <c:ptCount val="2"/>
                <c:pt idx="0">
                  <c:v>PROCEDENTE</c:v>
                </c:pt>
                <c:pt idx="1">
                  <c:v>IMPROCEDENTE - ILEGALIDAD</c:v>
                </c:pt>
              </c:strCache>
            </c:strRef>
          </c:cat>
          <c:val>
            <c:numRef>
              <c:f>'C-7'!$L$5:$L$6</c:f>
              <c:numCache>
                <c:formatCode>_(* #,##0_);_(* \(#,##0\);_(* "-"_);_(@_)</c:formatCode>
                <c:ptCount val="2"/>
                <c:pt idx="0">
                  <c:v>2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A-4CEB-91F5-110BC21F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02797788574301"/>
          <c:y val="8.0665649778071002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3175">
          <a:solidFill>
            <a:schemeClr val="bg1">
              <a:lumMod val="85000"/>
            </a:schemeClr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6745295177706E-2"/>
          <c:y val="0.36201832868475398"/>
          <c:w val="0.78555011947372599"/>
          <c:h val="0.399365182735195"/>
        </c:manualLayout>
      </c:layout>
      <c:pie3DChart>
        <c:varyColors val="1"/>
        <c:ser>
          <c:idx val="0"/>
          <c:order val="0"/>
          <c:tx>
            <c:strRef>
              <c:f>'C-7'!$N$4</c:f>
              <c:strCache>
                <c:ptCount val="1"/>
                <c:pt idx="0">
                  <c:v>TRABAJADORES COMPRENDIDOS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D828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2-4738-928F-B1F66530533D}"/>
              </c:ext>
            </c:extLst>
          </c:dPt>
          <c:dPt>
            <c:idx val="1"/>
            <c:bubble3D val="0"/>
            <c:spPr>
              <a:solidFill>
                <a:srgbClr val="FC241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F2-4738-928F-B1F66530533D}"/>
              </c:ext>
            </c:extLst>
          </c:dPt>
          <c:dLbls>
            <c:dLbl>
              <c:idx val="0"/>
              <c:layout>
                <c:manualLayout>
                  <c:x val="4.9089626448172701E-3"/>
                  <c:y val="-7.077058872978959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F2-4738-928F-B1F66530533D}"/>
                </c:ext>
              </c:extLst>
            </c:dLbl>
            <c:dLbl>
              <c:idx val="1"/>
              <c:layout>
                <c:manualLayout>
                  <c:x val="5.8869330572673198E-2"/>
                  <c:y val="0.147119119006921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F2-4738-928F-B1F66530533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'C-7'!$M$5:$M$6</c:f>
              <c:strCache>
                <c:ptCount val="2"/>
                <c:pt idx="0">
                  <c:v>PROCEDENTE</c:v>
                </c:pt>
                <c:pt idx="1">
                  <c:v>IMPROCEDENTE - ILEGALIDAD</c:v>
                </c:pt>
              </c:strCache>
            </c:strRef>
          </c:cat>
          <c:val>
            <c:numRef>
              <c:f>'C-7'!$N$5:$N$6</c:f>
              <c:numCache>
                <c:formatCode>_(* #,##0_);_(* \(#,##0\);_(* "-"_);_(@_)</c:formatCode>
                <c:ptCount val="2"/>
                <c:pt idx="0">
                  <c:v>944</c:v>
                </c:pt>
                <c:pt idx="1">
                  <c:v>109210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2-4738-928F-B1F66530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HORAS - HOMBRE PERDIDAS</a:t>
            </a:r>
          </a:p>
        </c:rich>
      </c:tx>
      <c:layout>
        <c:manualLayout>
          <c:xMode val="edge"/>
          <c:yMode val="edge"/>
          <c:x val="0.25838145231845999"/>
          <c:y val="8.0877547374641007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3175">
          <a:solidFill>
            <a:schemeClr val="bg1">
              <a:lumMod val="85000"/>
            </a:schemeClr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9254004743001"/>
          <c:y val="0.38680045525282802"/>
          <c:w val="0.77684393945753105"/>
          <c:h val="0.37901454385934402"/>
        </c:manualLayout>
      </c:layout>
      <c:pie3DChart>
        <c:varyColors val="1"/>
        <c:ser>
          <c:idx val="0"/>
          <c:order val="0"/>
          <c:tx>
            <c:strRef>
              <c:f>'C-7'!$P$4</c:f>
              <c:strCache>
                <c:ptCount val="1"/>
                <c:pt idx="0">
                  <c:v>HORAS - HOMBRE PERDIDAS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D828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34-42AA-AC3A-D1F5F08022CC}"/>
              </c:ext>
            </c:extLst>
          </c:dPt>
          <c:dPt>
            <c:idx val="1"/>
            <c:bubble3D val="0"/>
            <c:spPr>
              <a:solidFill>
                <a:srgbClr val="FC241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34-42AA-AC3A-D1F5F08022CC}"/>
              </c:ext>
            </c:extLst>
          </c:dPt>
          <c:dLbls>
            <c:dLbl>
              <c:idx val="0"/>
              <c:layout>
                <c:manualLayout>
                  <c:x val="-6.1242898942143499E-2"/>
                  <c:y val="-0.103002767654378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34-42AA-AC3A-D1F5F08022CC}"/>
                </c:ext>
              </c:extLst>
            </c:dLbl>
            <c:dLbl>
              <c:idx val="1"/>
              <c:layout>
                <c:manualLayout>
                  <c:x val="0.16028615301115301"/>
                  <c:y val="0.13831012192366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34-42AA-AC3A-D1F5F08022C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'C-7'!$O$5:$O$6</c:f>
              <c:strCache>
                <c:ptCount val="2"/>
                <c:pt idx="0">
                  <c:v>PROCEDENTE</c:v>
                </c:pt>
                <c:pt idx="1">
                  <c:v>IMPROCEDENTE - ILEGALIDAD</c:v>
                </c:pt>
              </c:strCache>
            </c:strRef>
          </c:cat>
          <c:val>
            <c:numRef>
              <c:f>'C-7'!$P$5:$P$6</c:f>
              <c:numCache>
                <c:formatCode>_(* #,##0_);_(* \(#,##0\);_(* "-"_);_(@_)</c:formatCode>
                <c:ptCount val="2"/>
                <c:pt idx="0">
                  <c:v>133312</c:v>
                </c:pt>
                <c:pt idx="1">
                  <c:v>1952544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4-42AA-AC3A-D1F5F080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400"/>
              <a:t>HUELGAS</a:t>
            </a:r>
          </a:p>
        </c:rich>
      </c:tx>
      <c:layout>
        <c:manualLayout>
          <c:xMode val="edge"/>
          <c:yMode val="edge"/>
          <c:x val="0.44837770645238301"/>
          <c:y val="5.8795535173487901E-2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430616322213499"/>
          <c:y val="0.27488759557229298"/>
          <c:w val="0.67344210331917498"/>
          <c:h val="0.59658526379854704"/>
        </c:manualLayout>
      </c:layout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1-BE0A-4213-A2B5-ED00A0D206C7}"/>
              </c:ext>
            </c:extLst>
          </c:dPt>
          <c:dPt>
            <c:idx val="1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3-BE0A-4213-A2B5-ED00A0D206C7}"/>
              </c:ext>
            </c:extLst>
          </c:dPt>
          <c:dPt>
            <c:idx val="2"/>
            <c:bubble3D val="0"/>
            <c:spPr>
              <a:solidFill>
                <a:srgbClr val="FC4B59"/>
              </a:solidFill>
            </c:spPr>
            <c:extLst>
              <c:ext xmlns:c16="http://schemas.microsoft.com/office/drawing/2014/chart" uri="{C3380CC4-5D6E-409C-BE32-E72D297353CC}">
                <c16:uniqueId val="{00000005-BE0A-4213-A2B5-ED00A0D206C7}"/>
              </c:ext>
            </c:extLst>
          </c:dPt>
          <c:dPt>
            <c:idx val="3"/>
            <c:bubble3D val="0"/>
            <c:spPr>
              <a:solidFill>
                <a:srgbClr val="FD828C"/>
              </a:solidFill>
            </c:spPr>
            <c:extLst>
              <c:ext xmlns:c16="http://schemas.microsoft.com/office/drawing/2014/chart" uri="{C3380CC4-5D6E-409C-BE32-E72D297353CC}">
                <c16:uniqueId val="{00000007-BE0A-4213-A2B5-ED00A0D206C7}"/>
              </c:ext>
            </c:extLst>
          </c:dPt>
          <c:dLbls>
            <c:dLbl>
              <c:idx val="0"/>
              <c:layout>
                <c:manualLayout>
                  <c:x val="5.8019309403807298E-2"/>
                  <c:y val="-0.111752219089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0A-4213-A2B5-ED00A0D206C7}"/>
                </c:ext>
              </c:extLst>
            </c:dLbl>
            <c:dLbl>
              <c:idx val="1"/>
              <c:layout>
                <c:manualLayout>
                  <c:x val="-2.9032385877138502E-2"/>
                  <c:y val="0.11457073300620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0A-4213-A2B5-ED00A0D206C7}"/>
                </c:ext>
              </c:extLst>
            </c:dLbl>
            <c:dLbl>
              <c:idx val="2"/>
              <c:layout>
                <c:manualLayout>
                  <c:x val="-3.91224082064369E-2"/>
                  <c:y val="0.225631442808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0A-4213-A2B5-ED00A0D206C7}"/>
                </c:ext>
              </c:extLst>
            </c:dLbl>
            <c:dLbl>
              <c:idx val="3"/>
              <c:layout>
                <c:manualLayout>
                  <c:x val="-8.4531118687809395E-2"/>
                  <c:y val="-7.8748960593830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0A-4213-A2B5-ED00A0D206C7}"/>
                </c:ext>
              </c:extLst>
            </c:dLbl>
            <c:dLbl>
              <c:idx val="4"/>
              <c:layout>
                <c:manualLayout>
                  <c:x val="6.3488556638983604E-2"/>
                  <c:y val="-0.17483065284848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0A-4213-A2B5-ED00A0D206C7}"/>
                </c:ext>
              </c:extLst>
            </c:dLbl>
            <c:dLbl>
              <c:idx val="5"/>
              <c:layout>
                <c:manualLayout>
                  <c:x val="0.20892867115014899"/>
                  <c:y val="-9.78463269014449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0A-4213-A2B5-ED00A0D206C7}"/>
                </c:ext>
              </c:extLst>
            </c:dLbl>
            <c:dLbl>
              <c:idx val="6"/>
              <c:layout>
                <c:manualLayout>
                  <c:x val="0.17230117511906801"/>
                  <c:y val="-1.7373597531077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0A-4213-A2B5-ED00A0D206C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'C-8'!$P$11:$P$14</c:f>
              <c:strCache>
                <c:ptCount val="4"/>
                <c:pt idx="0">
                  <c:v>SINDICATO DE EMPLEADOS</c:v>
                </c:pt>
                <c:pt idx="1">
                  <c:v>SINDICATO DE OBREROS</c:v>
                </c:pt>
                <c:pt idx="2">
                  <c:v>SINDICATO ÚNICO </c:v>
                </c:pt>
                <c:pt idx="3">
                  <c:v>FEDERACIÓN</c:v>
                </c:pt>
              </c:strCache>
            </c:strRef>
          </c:cat>
          <c:val>
            <c:numRef>
              <c:f>'C-8'!$Q$11:$Q$14</c:f>
              <c:numCache>
                <c:formatCode>_-* #,##0\ _P_t_s_-;\-* #,##0\ _P_t_s_-;_-* "-"\ _P_t_s_-;_-@_-</c:formatCode>
                <c:ptCount val="4"/>
                <c:pt idx="0">
                  <c:v>17</c:v>
                </c:pt>
                <c:pt idx="1">
                  <c:v>28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0A-4213-A2B5-ED00A0D2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36C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400"/>
              <a:t>TRABAJADORES COMPRENDIDOS</a:t>
            </a:r>
          </a:p>
        </c:rich>
      </c:tx>
      <c:layout>
        <c:manualLayout>
          <c:xMode val="edge"/>
          <c:yMode val="edge"/>
          <c:x val="0.272724877001711"/>
          <c:y val="6.2885235200522194E-2"/>
        </c:manualLayout>
      </c:layout>
      <c:overlay val="0"/>
      <c:spPr>
        <a:solidFill>
          <a:schemeClr val="bg1">
            <a:lumMod val="85000"/>
          </a:schemeClr>
        </a:solidFill>
        <a:ln w="9525"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2315553579058393E-2"/>
          <c:y val="0.36713781510383398"/>
          <c:w val="0.809174841516903"/>
          <c:h val="0.38396432678707498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7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1-B888-4317-B819-6ABCE8D90798}"/>
              </c:ext>
            </c:extLst>
          </c:dPt>
          <c:dPt>
            <c:idx val="1"/>
            <c:bubble3D val="0"/>
            <c:explosion val="18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3-B888-4317-B819-6ABCE8D90798}"/>
              </c:ext>
            </c:extLst>
          </c:dPt>
          <c:dPt>
            <c:idx val="2"/>
            <c:bubble3D val="0"/>
            <c:explosion val="29"/>
            <c:spPr>
              <a:solidFill>
                <a:srgbClr val="FC3C46"/>
              </a:solidFill>
            </c:spPr>
            <c:extLst>
              <c:ext xmlns:c16="http://schemas.microsoft.com/office/drawing/2014/chart" uri="{C3380CC4-5D6E-409C-BE32-E72D297353CC}">
                <c16:uniqueId val="{00000005-B888-4317-B819-6ABCE8D90798}"/>
              </c:ext>
            </c:extLst>
          </c:dPt>
          <c:dPt>
            <c:idx val="3"/>
            <c:bubble3D val="0"/>
            <c:explosion val="9"/>
            <c:spPr>
              <a:solidFill>
                <a:srgbClr val="FD636C"/>
              </a:solidFill>
            </c:spPr>
            <c:extLst>
              <c:ext xmlns:c16="http://schemas.microsoft.com/office/drawing/2014/chart" uri="{C3380CC4-5D6E-409C-BE32-E72D297353CC}">
                <c16:uniqueId val="{00000007-B888-4317-B819-6ABCE8D90798}"/>
              </c:ext>
            </c:extLst>
          </c:dPt>
          <c:dLbls>
            <c:dLbl>
              <c:idx val="0"/>
              <c:layout>
                <c:manualLayout>
                  <c:x val="-5.6221140503108301E-2"/>
                  <c:y val="-0.1842315973343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01685568674448"/>
                      <c:h val="0.12358006053695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888-4317-B819-6ABCE8D90798}"/>
                </c:ext>
              </c:extLst>
            </c:dLbl>
            <c:dLbl>
              <c:idx val="1"/>
              <c:layout>
                <c:manualLayout>
                  <c:x val="1.25885763793831E-3"/>
                  <c:y val="0.182974746614208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88-4317-B819-6ABCE8D90798}"/>
                </c:ext>
              </c:extLst>
            </c:dLbl>
            <c:dLbl>
              <c:idx val="2"/>
              <c:layout>
                <c:manualLayout>
                  <c:x val="-0.10136914021118899"/>
                  <c:y val="0.1162709046505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88-4317-B819-6ABCE8D90798}"/>
                </c:ext>
              </c:extLst>
            </c:dLbl>
            <c:dLbl>
              <c:idx val="3"/>
              <c:layout>
                <c:manualLayout>
                  <c:x val="3.5066182796943499E-2"/>
                  <c:y val="-9.85250621474851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88-4317-B819-6ABCE8D90798}"/>
                </c:ext>
              </c:extLst>
            </c:dLbl>
            <c:dLbl>
              <c:idx val="4"/>
              <c:layout>
                <c:manualLayout>
                  <c:x val="5.5471170942341899E-2"/>
                  <c:y val="-0.174444736824348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88-4317-B819-6ABCE8D90798}"/>
                </c:ext>
              </c:extLst>
            </c:dLbl>
            <c:dLbl>
              <c:idx val="5"/>
              <c:layout>
                <c:manualLayout>
                  <c:x val="0.233554145812745"/>
                  <c:y val="-8.88675832619368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88-4317-B819-6ABCE8D90798}"/>
                </c:ext>
              </c:extLst>
            </c:dLbl>
            <c:dLbl>
              <c:idx val="6"/>
              <c:layout>
                <c:manualLayout>
                  <c:x val="0.19297331760655401"/>
                  <c:y val="-6.60193382562930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88-4317-B819-6ABCE8D9079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'C-8'!$R$11:$R$14</c:f>
              <c:strCache>
                <c:ptCount val="4"/>
                <c:pt idx="0">
                  <c:v>SINDICATO DE EMPLEADOS</c:v>
                </c:pt>
                <c:pt idx="1">
                  <c:v>SINDICATO DE OBREROS</c:v>
                </c:pt>
                <c:pt idx="2">
                  <c:v>SINDICATO ÚNICO </c:v>
                </c:pt>
                <c:pt idx="3">
                  <c:v>FEDERACIÓN</c:v>
                </c:pt>
              </c:strCache>
            </c:strRef>
          </c:cat>
          <c:val>
            <c:numRef>
              <c:f>'C-8'!$S$11:$S$14</c:f>
              <c:numCache>
                <c:formatCode>_-* #,##0\ _P_t_s_-;\-* #,##0\ _P_t_s_-;_-* "-"\ _P_t_s_-;_-@_-</c:formatCode>
                <c:ptCount val="4"/>
                <c:pt idx="0">
                  <c:v>20639</c:v>
                </c:pt>
                <c:pt idx="1">
                  <c:v>16560</c:v>
                </c:pt>
                <c:pt idx="2">
                  <c:v>6992</c:v>
                </c:pt>
                <c:pt idx="3">
                  <c:v>65963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88-4317-B819-6ABCE8D9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400"/>
              <a:t>HORAS - HOMBRE PERDIDAS</a:t>
            </a:r>
          </a:p>
        </c:rich>
      </c:tx>
      <c:layout>
        <c:manualLayout>
          <c:xMode val="edge"/>
          <c:yMode val="edge"/>
          <c:x val="0.29278340207474102"/>
          <c:y val="6.9960629921259898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073458009951596E-2"/>
          <c:y val="0.426518003079073"/>
          <c:w val="0.88954373080855198"/>
          <c:h val="0.41076210434935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5-C519-4907-A342-37B72DDCA845}"/>
              </c:ext>
            </c:extLst>
          </c:dPt>
          <c:dPt>
            <c:idx val="1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6-C519-4907-A342-37B72DDCA845}"/>
              </c:ext>
            </c:extLst>
          </c:dPt>
          <c:dPt>
            <c:idx val="2"/>
            <c:bubble3D val="0"/>
            <c:spPr>
              <a:solidFill>
                <a:srgbClr val="FC3C46"/>
              </a:solidFill>
            </c:spPr>
            <c:extLst>
              <c:ext xmlns:c16="http://schemas.microsoft.com/office/drawing/2014/chart" uri="{C3380CC4-5D6E-409C-BE32-E72D297353CC}">
                <c16:uniqueId val="{00000007-C519-4907-A342-37B72DDCA845}"/>
              </c:ext>
            </c:extLst>
          </c:dPt>
          <c:dPt>
            <c:idx val="3"/>
            <c:bubble3D val="0"/>
            <c:spPr>
              <a:solidFill>
                <a:srgbClr val="FD636C"/>
              </a:solidFill>
            </c:spPr>
            <c:extLst>
              <c:ext xmlns:c16="http://schemas.microsoft.com/office/drawing/2014/chart" uri="{C3380CC4-5D6E-409C-BE32-E72D297353CC}">
                <c16:uniqueId val="{00000008-C519-4907-A342-37B72DDCA845}"/>
              </c:ext>
            </c:extLst>
          </c:dPt>
          <c:dLbls>
            <c:dLbl>
              <c:idx val="0"/>
              <c:layout>
                <c:manualLayout>
                  <c:x val="-2.4611929607778598E-4"/>
                  <c:y val="-0.131789324619778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9-4907-A342-37B72DDCA845}"/>
                </c:ext>
              </c:extLst>
            </c:dLbl>
            <c:dLbl>
              <c:idx val="1"/>
              <c:layout>
                <c:manualLayout>
                  <c:x val="-9.6370949473763498E-2"/>
                  <c:y val="0.163696299769243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19-4907-A342-37B72DDCA845}"/>
                </c:ext>
              </c:extLst>
            </c:dLbl>
            <c:dLbl>
              <c:idx val="2"/>
              <c:layout>
                <c:manualLayout>
                  <c:x val="4.9170525403047803E-2"/>
                  <c:y val="8.21913138745496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9-4907-A342-37B72DDCA845}"/>
                </c:ext>
              </c:extLst>
            </c:dLbl>
            <c:dLbl>
              <c:idx val="3"/>
              <c:layout>
                <c:manualLayout>
                  <c:x val="3.5068606590109401E-2"/>
                  <c:y val="-0.2014895888650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000" b="1"/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77528017933925"/>
                      <c:h val="0.11645448905941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519-4907-A342-37B72DDCA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'C-8'!$T$11:$T$14</c:f>
              <c:strCache>
                <c:ptCount val="4"/>
                <c:pt idx="0">
                  <c:v>SINDICATO DE EMPLEADOS</c:v>
                </c:pt>
                <c:pt idx="1">
                  <c:v>SINDICATO DE OBREROS</c:v>
                </c:pt>
                <c:pt idx="2">
                  <c:v>SINDICATO ÚNICO </c:v>
                </c:pt>
                <c:pt idx="3">
                  <c:v>FEDERACIÓN</c:v>
                </c:pt>
              </c:strCache>
            </c:strRef>
          </c:cat>
          <c:val>
            <c:numRef>
              <c:f>'C-8'!$U$11:$U$14</c:f>
              <c:numCache>
                <c:formatCode>_-* #,##0\ _P_t_s_-;\-* #,##0\ _P_t_s_-;_-* "-"\ _P_t_s_-;_-@_-</c:formatCode>
                <c:ptCount val="4"/>
                <c:pt idx="0">
                  <c:v>349976</c:v>
                </c:pt>
                <c:pt idx="1">
                  <c:v>741896</c:v>
                </c:pt>
                <c:pt idx="2">
                  <c:v>150160</c:v>
                </c:pt>
                <c:pt idx="3">
                  <c:v>843824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9-4907-A342-37B72DDC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D6154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HUELGAS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'GRÁF-4'!$O$5</c:f>
              <c:strCache>
                <c:ptCount val="1"/>
                <c:pt idx="0">
                  <c:v>HUELGAS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'GRÁF-4'!$N$6:$N$13</c:f>
              <c:strCache>
                <c:ptCount val="8"/>
                <c:pt idx="0">
                  <c:v>20 - 49</c:v>
                </c:pt>
                <c:pt idx="1">
                  <c:v>50 - 99</c:v>
                </c:pt>
                <c:pt idx="2">
                  <c:v>100 - 199</c:v>
                </c:pt>
                <c:pt idx="3">
                  <c:v>200 - 299</c:v>
                </c:pt>
                <c:pt idx="4">
                  <c:v>300 - 499</c:v>
                </c:pt>
                <c:pt idx="5">
                  <c:v>500 - 799</c:v>
                </c:pt>
                <c:pt idx="6">
                  <c:v>800 - 999</c:v>
                </c:pt>
                <c:pt idx="7">
                  <c:v>1000 -  A MÁS TRABAJADORES</c:v>
                </c:pt>
              </c:strCache>
            </c:strRef>
          </c:cat>
          <c:val>
            <c:numRef>
              <c:f>'GRÁF-4'!$O$6:$O$13</c:f>
              <c:numCache>
                <c:formatCode>_(* #,##0_);_(* \(#,##0\);_(* "-"_);_(@_)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A54-4826-957A-1441F156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32171208"/>
        <c:axId val="2132174600"/>
        <c:axId val="0"/>
      </c:bar3DChart>
      <c:catAx>
        <c:axId val="21321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174600"/>
        <c:crosses val="autoZero"/>
        <c:auto val="1"/>
        <c:lblAlgn val="ctr"/>
        <c:lblOffset val="100"/>
        <c:noMultiLvlLbl val="0"/>
      </c:catAx>
      <c:valAx>
        <c:axId val="21321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17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TRABAJADORES COMPRENDIDOS</a:t>
            </a:r>
          </a:p>
        </c:rich>
      </c:tx>
      <c:layout>
        <c:manualLayout>
          <c:xMode val="edge"/>
          <c:yMode val="edge"/>
          <c:x val="0.35235235800390502"/>
          <c:y val="6.5585980856870493E-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9436619718309897E-2"/>
          <c:y val="0.118794613038848"/>
          <c:w val="0.95692544814876901"/>
          <c:h val="0.7507556874478259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'G-01'!$Q$6</c:f>
              <c:strCache>
                <c:ptCount val="1"/>
                <c:pt idx="0">
                  <c:v>TRABAJADORES COMPRENDIDOS</c:v>
                </c:pt>
              </c:strCache>
            </c:strRef>
          </c:tx>
          <c:spPr>
            <a:solidFill>
              <a:srgbClr val="FD615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8"/>
              <c:layout>
                <c:manualLayout>
                  <c:x val="1.0194901906848E-2"/>
                  <c:y val="-3.15867753384386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6-4D4E-8F01-CF39C4DC71AE}"/>
                </c:ext>
              </c:extLst>
            </c:dLbl>
            <c:dLbl>
              <c:idx val="19"/>
              <c:layout>
                <c:manualLayout>
                  <c:x val="1.86906534958880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0-43A5-B499-C6F9A4045953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aseline="0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'G-01'!$Q$7:$Q$29</c:f>
              <c:numCache>
                <c:formatCode>0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'G-01'!$R$7:$R$29</c:f>
              <c:numCache>
                <c:formatCode>#,##0</c:formatCode>
                <c:ptCount val="23"/>
                <c:pt idx="0">
                  <c:v>19196</c:v>
                </c:pt>
                <c:pt idx="1">
                  <c:v>17333</c:v>
                </c:pt>
                <c:pt idx="2">
                  <c:v>52080</c:v>
                </c:pt>
                <c:pt idx="3">
                  <c:v>5280</c:v>
                </c:pt>
                <c:pt idx="4">
                  <c:v>11050</c:v>
                </c:pt>
                <c:pt idx="5">
                  <c:v>22925</c:v>
                </c:pt>
                <c:pt idx="6">
                  <c:v>37323</c:v>
                </c:pt>
                <c:pt idx="7">
                  <c:v>29273</c:v>
                </c:pt>
                <c:pt idx="8">
                  <c:v>19022</c:v>
                </c:pt>
                <c:pt idx="9">
                  <c:v>19565</c:v>
                </c:pt>
                <c:pt idx="10">
                  <c:v>48096</c:v>
                </c:pt>
                <c:pt idx="11">
                  <c:v>34011</c:v>
                </c:pt>
                <c:pt idx="12">
                  <c:v>36114</c:v>
                </c:pt>
                <c:pt idx="13">
                  <c:v>30606</c:v>
                </c:pt>
                <c:pt idx="14">
                  <c:v>26770</c:v>
                </c:pt>
                <c:pt idx="15">
                  <c:v>25845</c:v>
                </c:pt>
                <c:pt idx="16">
                  <c:v>26736</c:v>
                </c:pt>
                <c:pt idx="17" formatCode="General">
                  <c:v>40681</c:v>
                </c:pt>
                <c:pt idx="18" formatCode="General">
                  <c:v>32066</c:v>
                </c:pt>
                <c:pt idx="19" formatCode="General">
                  <c:v>20463</c:v>
                </c:pt>
                <c:pt idx="20" formatCode="General">
                  <c:v>56610</c:v>
                </c:pt>
                <c:pt idx="21" formatCode="General">
                  <c:v>21496</c:v>
                </c:pt>
                <c:pt idx="22" formatCode="General">
                  <c:v>110154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A86-4D4E-8F01-CF39C4DC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gapDepth val="158"/>
        <c:shape val="box"/>
        <c:axId val="2129636728"/>
        <c:axId val="2129640072"/>
        <c:axId val="0"/>
      </c:bar3DChart>
      <c:catAx>
        <c:axId val="21296367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212964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640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29636728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rgbClr val="FD636C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TRABAJADORES COMPRENDIDOS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'GRÁF-4'!$P$5</c:f>
              <c:strCache>
                <c:ptCount val="1"/>
                <c:pt idx="0">
                  <c:v>TRABAJADORES COMPRENDIDOS</c:v>
                </c:pt>
              </c:strCache>
            </c:strRef>
          </c:tx>
          <c:spPr>
            <a:solidFill>
              <a:srgbClr val="FD6154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7066311367567601E-2"/>
                  <c:y val="-6.6412716109601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3-4D9E-B72F-0BFED87A8C25}"/>
                </c:ext>
              </c:extLst>
            </c:dLbl>
            <c:dLbl>
              <c:idx val="1"/>
              <c:layout>
                <c:manualLayout>
                  <c:x val="2.11416321051472E-2"/>
                  <c:y val="-5.8546442756602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F3-4D9E-B72F-0BFED87A8C25}"/>
                </c:ext>
              </c:extLst>
            </c:dLbl>
            <c:dLbl>
              <c:idx val="2"/>
              <c:layout>
                <c:manualLayout>
                  <c:x val="1.6651506347966E-2"/>
                  <c:y val="-5.3220294365858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F3-4D9E-B72F-0BFED87A8C25}"/>
                </c:ext>
              </c:extLst>
            </c:dLbl>
            <c:dLbl>
              <c:idx val="3"/>
              <c:layout>
                <c:manualLayout>
                  <c:x val="-1.3357108987330799E-7"/>
                  <c:y val="-4.92871576893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F3-4D9E-B72F-0BFED87A8C25}"/>
                </c:ext>
              </c:extLst>
            </c:dLbl>
            <c:dLbl>
              <c:idx val="4"/>
              <c:layout>
                <c:manualLayout>
                  <c:x val="-4.2283264210294302E-3"/>
                  <c:y val="-4.3264813137295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F3-4D9E-B72F-0BFED87A8C25}"/>
                </c:ext>
              </c:extLst>
            </c:dLbl>
            <c:dLbl>
              <c:idx val="5"/>
              <c:layout>
                <c:manualLayout>
                  <c:x val="-8.4566528420588708E-3"/>
                  <c:y val="-3.1465093411995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F3-4D9E-B72F-0BFED87A8C25}"/>
                </c:ext>
              </c:extLst>
            </c:dLbl>
            <c:dLbl>
              <c:idx val="6"/>
              <c:layout>
                <c:manualLayout>
                  <c:x val="-2.3960516385833401E-2"/>
                  <c:y val="-4.142088433636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3-4D9E-B72F-0BFED87A8C25}"/>
                </c:ext>
              </c:extLst>
            </c:dLbl>
            <c:dLbl>
              <c:idx val="7"/>
              <c:layout>
                <c:manualLayout>
                  <c:x val="-2.67794221282593E-2"/>
                  <c:y val="9.2592592592592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3-4D9E-B72F-0BFED87A8C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'GRÁF-4'!$N$6:$N$13</c:f>
              <c:strCache>
                <c:ptCount val="8"/>
                <c:pt idx="0">
                  <c:v>20 - 49</c:v>
                </c:pt>
                <c:pt idx="1">
                  <c:v>50 - 99</c:v>
                </c:pt>
                <c:pt idx="2">
                  <c:v>100 - 199</c:v>
                </c:pt>
                <c:pt idx="3">
                  <c:v>200 - 299</c:v>
                </c:pt>
                <c:pt idx="4">
                  <c:v>300 - 499</c:v>
                </c:pt>
                <c:pt idx="5">
                  <c:v>500 - 799</c:v>
                </c:pt>
                <c:pt idx="6">
                  <c:v>800 - 999</c:v>
                </c:pt>
                <c:pt idx="7">
                  <c:v>1000 -  A MÁS TRABAJADORES</c:v>
                </c:pt>
              </c:strCache>
            </c:strRef>
          </c:cat>
          <c:val>
            <c:numRef>
              <c:f>'GRÁF-4'!$P$6:$P$13</c:f>
              <c:numCache>
                <c:formatCode>_(* #,##0_);_(* \(#,##0\);_(* "-"_);_(@_)</c:formatCode>
                <c:ptCount val="8"/>
                <c:pt idx="0">
                  <c:v>136</c:v>
                </c:pt>
                <c:pt idx="1">
                  <c:v>378</c:v>
                </c:pt>
                <c:pt idx="2">
                  <c:v>983</c:v>
                </c:pt>
                <c:pt idx="3">
                  <c:v>2430</c:v>
                </c:pt>
                <c:pt idx="4">
                  <c:v>2617</c:v>
                </c:pt>
                <c:pt idx="5">
                  <c:v>6144</c:v>
                </c:pt>
                <c:pt idx="6">
                  <c:v>2912</c:v>
                </c:pt>
                <c:pt idx="7">
                  <c:v>94554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4F3-4D9E-B72F-0BFED87A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31306504"/>
        <c:axId val="2131301672"/>
        <c:axId val="0"/>
      </c:bar3DChart>
      <c:catAx>
        <c:axId val="21313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1301672"/>
        <c:crosses val="autoZero"/>
        <c:auto val="1"/>
        <c:lblAlgn val="ctr"/>
        <c:lblOffset val="100"/>
        <c:noMultiLvlLbl val="0"/>
      </c:catAx>
      <c:valAx>
        <c:axId val="2131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13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'GRÁF-4'!$Q$5</c:f>
              <c:strCache>
                <c:ptCount val="1"/>
                <c:pt idx="0">
                  <c:v>HORAS - HOMBRE PERDIDAS</c:v>
                </c:pt>
              </c:strCache>
            </c:strRef>
          </c:tx>
          <c:spPr>
            <a:solidFill>
              <a:srgbClr val="FD828C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8.4925678663165197E-3"/>
                  <c:y val="-3.1465093411996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2B-4DDA-869C-0B7AD3A356F6}"/>
                </c:ext>
              </c:extLst>
            </c:dLbl>
            <c:dLbl>
              <c:idx val="1"/>
              <c:layout>
                <c:manualLayout>
                  <c:x val="1.6985135732633101E-3"/>
                  <c:y val="-2.359882005899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2B-4DDA-869C-0B7AD3A356F6}"/>
                </c:ext>
              </c:extLst>
            </c:dLbl>
            <c:dLbl>
              <c:idx val="2"/>
              <c:layout>
                <c:manualLayout>
                  <c:x val="5.0955407197899299E-3"/>
                  <c:y val="-1.9665683382497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2B-4DDA-869C-0B7AD3A356F6}"/>
                </c:ext>
              </c:extLst>
            </c:dLbl>
            <c:dLbl>
              <c:idx val="3"/>
              <c:layout>
                <c:manualLayout>
                  <c:x val="1.69851357326325E-3"/>
                  <c:y val="-2.359882005899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2B-4DDA-869C-0B7AD3A356F6}"/>
                </c:ext>
              </c:extLst>
            </c:dLbl>
            <c:dLbl>
              <c:idx val="4"/>
              <c:layout>
                <c:manualLayout>
                  <c:x val="0"/>
                  <c:y val="-2.359882005899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2B-4DDA-869C-0B7AD3A356F6}"/>
                </c:ext>
              </c:extLst>
            </c:dLbl>
            <c:dLbl>
              <c:idx val="5"/>
              <c:layout>
                <c:manualLayout>
                  <c:x val="-3.3970271465266202E-3"/>
                  <c:y val="-1.1799410029498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2B-4DDA-869C-0B7AD3A356F6}"/>
                </c:ext>
              </c:extLst>
            </c:dLbl>
            <c:dLbl>
              <c:idx val="6"/>
              <c:layout>
                <c:manualLayout>
                  <c:x val="-2.0382162879159799E-2"/>
                  <c:y val="-1.9665683382497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2B-4DDA-869C-0B7AD3A356F6}"/>
                </c:ext>
              </c:extLst>
            </c:dLbl>
            <c:dLbl>
              <c:idx val="7"/>
              <c:layout>
                <c:manualLayout>
                  <c:x val="-1.6985135732633098E-2"/>
                  <c:y val="-3.93313667649951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2B-4DDA-869C-0B7AD3A3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'GRÁF-4'!$N$6:$N$13</c:f>
              <c:strCache>
                <c:ptCount val="8"/>
                <c:pt idx="0">
                  <c:v>20 - 49</c:v>
                </c:pt>
                <c:pt idx="1">
                  <c:v>50 - 99</c:v>
                </c:pt>
                <c:pt idx="2">
                  <c:v>100 - 199</c:v>
                </c:pt>
                <c:pt idx="3">
                  <c:v>200 - 299</c:v>
                </c:pt>
                <c:pt idx="4">
                  <c:v>300 - 499</c:v>
                </c:pt>
                <c:pt idx="5">
                  <c:v>500 - 799</c:v>
                </c:pt>
                <c:pt idx="6">
                  <c:v>800 - 999</c:v>
                </c:pt>
                <c:pt idx="7">
                  <c:v>1000 -  A MÁS TRABAJADORES</c:v>
                </c:pt>
              </c:strCache>
            </c:strRef>
          </c:cat>
          <c:val>
            <c:numRef>
              <c:f>'GRÁF-4'!$Q$6:$Q$13</c:f>
              <c:numCache>
                <c:formatCode>_(* #,##0_);_(* \(#,##0\);_(* "-"_);_(@_)</c:formatCode>
                <c:ptCount val="8"/>
                <c:pt idx="0">
                  <c:v>7768</c:v>
                </c:pt>
                <c:pt idx="1">
                  <c:v>11072</c:v>
                </c:pt>
                <c:pt idx="2">
                  <c:v>44368</c:v>
                </c:pt>
                <c:pt idx="3">
                  <c:v>82112</c:v>
                </c:pt>
                <c:pt idx="4">
                  <c:v>33696</c:v>
                </c:pt>
                <c:pt idx="5">
                  <c:v>399088</c:v>
                </c:pt>
                <c:pt idx="6">
                  <c:v>78568</c:v>
                </c:pt>
                <c:pt idx="7">
                  <c:v>1429184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BA5-46DD-B849-E6C54A62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72625976"/>
        <c:axId val="2072629496"/>
        <c:axId val="0"/>
      </c:bar3DChart>
      <c:catAx>
        <c:axId val="2072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072629496"/>
        <c:crosses val="autoZero"/>
        <c:auto val="1"/>
        <c:lblAlgn val="ctr"/>
        <c:lblOffset val="100"/>
        <c:noMultiLvlLbl val="0"/>
      </c:catAx>
      <c:valAx>
        <c:axId val="20726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07262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HUELGAS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092328895415498E-2"/>
          <c:y val="0.109393778919862"/>
          <c:w val="0.93014154535055904"/>
          <c:h val="0.6545017319362089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06427383294277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90-4774-ADAE-8E3324352CBB}"/>
                </c:ext>
              </c:extLst>
            </c:dLbl>
            <c:dLbl>
              <c:idx val="1"/>
              <c:layout>
                <c:manualLayout>
                  <c:x val="2.2519350904830201E-2"/>
                  <c:y val="-9.38967136150242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90-4774-ADAE-8E3324352CBB}"/>
                </c:ext>
              </c:extLst>
            </c:dLbl>
            <c:dLbl>
              <c:idx val="2"/>
              <c:layout>
                <c:manualLayout>
                  <c:x val="5.6298377262075398E-3"/>
                  <c:y val="-1.40845070422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90-4774-ADAE-8E3324352CBB}"/>
                </c:ext>
              </c:extLst>
            </c:dLbl>
            <c:dLbl>
              <c:idx val="3"/>
              <c:layout>
                <c:manualLayout>
                  <c:x val="-1.8766125754025101E-3"/>
                  <c:y val="-2.3474178403755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90-4774-ADAE-8E3324352CBB}"/>
                </c:ext>
              </c:extLst>
            </c:dLbl>
            <c:dLbl>
              <c:idx val="4"/>
              <c:layout>
                <c:manualLayout>
                  <c:x val="-9.38306287701271E-3"/>
                  <c:y val="-1.877934272300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90-4774-ADAE-8E3324352CBB}"/>
                </c:ext>
              </c:extLst>
            </c:dLbl>
            <c:dLbl>
              <c:idx val="5"/>
              <c:layout>
                <c:manualLayout>
                  <c:x val="-1.6889513178622601E-2"/>
                  <c:y val="-1.4084507042253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90-4774-ADAE-8E3324352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'GRÁF-5'!$M$5:$M$11</c:f>
              <c:strCache>
                <c:ptCount val="7"/>
                <c:pt idx="0">
                  <c:v>UN DÍA    (24 HORAS)</c:v>
                </c:pt>
                <c:pt idx="1">
                  <c:v>DOS DÍAS   (48 HORAS)</c:v>
                </c:pt>
                <c:pt idx="2">
                  <c:v>TRES DÍAS  (72 HORAS)</c:v>
                </c:pt>
                <c:pt idx="3">
                  <c:v>CUATRO A SIETE DÍAS</c:v>
                </c:pt>
                <c:pt idx="4">
                  <c:v>OCHO A QUINCE DÍAS</c:v>
                </c:pt>
                <c:pt idx="5">
                  <c:v>DIESISEÍS A VEINTIÚN DÍAS </c:v>
                </c:pt>
                <c:pt idx="6">
                  <c:v>VEINTIDÓS A TREINTA Y CINCO DÍAS</c:v>
                </c:pt>
              </c:strCache>
            </c:strRef>
          </c:cat>
          <c:val>
            <c:numRef>
              <c:f>'GRÁF-5'!$N$5:$N$11</c:f>
              <c:numCache>
                <c:formatCode>_-* #,##0\ _P_t_s_-;\-* #,##0\ _P_t_s_-;_-* "-"\ _P_t_s_-;_-@_-</c:formatCode>
                <c:ptCount val="7"/>
                <c:pt idx="0">
                  <c:v>25</c:v>
                </c:pt>
                <c:pt idx="1">
                  <c:v>16</c:v>
                </c:pt>
                <c:pt idx="2">
                  <c:v>2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D90-4774-ADAE-8E332435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72695672"/>
        <c:axId val="2072699192"/>
        <c:axId val="0"/>
      </c:bar3DChart>
      <c:catAx>
        <c:axId val="207269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072699192"/>
        <c:crosses val="autoZero"/>
        <c:auto val="1"/>
        <c:lblAlgn val="ctr"/>
        <c:lblOffset val="100"/>
        <c:noMultiLvlLbl val="0"/>
      </c:catAx>
      <c:valAx>
        <c:axId val="20726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07269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TRABAJADORES COMPRENDIDOS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D6154">
                <a:alpha val="85000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8228649990375599E-2"/>
                  <c:y val="-2.12188906800332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4B-427A-89C9-52B8F3D5BBE7}"/>
                </c:ext>
              </c:extLst>
            </c:dLbl>
            <c:dLbl>
              <c:idx val="1"/>
              <c:layout>
                <c:manualLayout>
                  <c:x val="1.88190999935837E-2"/>
                  <c:y val="-4.6296296296296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B-427A-89C9-52B8F3D5BBE7}"/>
                </c:ext>
              </c:extLst>
            </c:dLbl>
            <c:dLbl>
              <c:idx val="2"/>
              <c:layout>
                <c:manualLayout>
                  <c:x val="1.1291398906995299E-2"/>
                  <c:y val="-3.1108395032710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4B-427A-89C9-52B8F3D5BBE7}"/>
                </c:ext>
              </c:extLst>
            </c:dLbl>
            <c:dLbl>
              <c:idx val="3"/>
              <c:layout>
                <c:manualLayout>
                  <c:x val="3.7638199987166799E-3"/>
                  <c:y val="-2.314814814814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B-427A-89C9-52B8F3D5BBE7}"/>
                </c:ext>
              </c:extLst>
            </c:dLbl>
            <c:dLbl>
              <c:idx val="4"/>
              <c:layout>
                <c:manualLayout>
                  <c:x val="-9.4095499967919299E-3"/>
                  <c:y val="-2.7777777777777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B-427A-89C9-52B8F3D5BBE7}"/>
                </c:ext>
              </c:extLst>
            </c:dLbl>
            <c:dLbl>
              <c:idx val="5"/>
              <c:layout>
                <c:manualLayout>
                  <c:x val="-2.4464829991658801E-2"/>
                  <c:y val="-1.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4B-427A-89C9-52B8F3D5BBE7}"/>
                </c:ext>
              </c:extLst>
            </c:dLbl>
            <c:dLbl>
              <c:idx val="6"/>
              <c:layout>
                <c:manualLayout>
                  <c:x val="-3.1992469989092297E-2"/>
                  <c:y val="-2.807478198638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4B-427A-89C9-52B8F3D5B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'GRÁF-5'!$P$5:$P$11</c:f>
              <c:strCache>
                <c:ptCount val="7"/>
                <c:pt idx="0">
                  <c:v>UN DÍA    (24 HORAS)</c:v>
                </c:pt>
                <c:pt idx="1">
                  <c:v>DOS DÍAS   (48 HORAS)</c:v>
                </c:pt>
                <c:pt idx="2">
                  <c:v>TRES DÍAS  (72 HORAS)</c:v>
                </c:pt>
                <c:pt idx="3">
                  <c:v>CUATRO A SIETE DÍAS</c:v>
                </c:pt>
                <c:pt idx="4">
                  <c:v>OCHO A QUINCE DÍAS</c:v>
                </c:pt>
                <c:pt idx="5">
                  <c:v>DIESISEÍS A VEINTIÚN DÍAS </c:v>
                </c:pt>
                <c:pt idx="6">
                  <c:v>VEINTIDÓS A TREINTA Y CINCO DÍAS</c:v>
                </c:pt>
              </c:strCache>
            </c:strRef>
          </c:cat>
          <c:val>
            <c:numRef>
              <c:f>'GRÁF-5'!$Q$5:$Q$11</c:f>
              <c:numCache>
                <c:formatCode>_-* #,##0\ _P_t_s_-;\-* #,##0\ _P_t_s_-;_-* "-"\ _P_t_s_-;_-@_-</c:formatCode>
                <c:ptCount val="7"/>
                <c:pt idx="0">
                  <c:v>61061</c:v>
                </c:pt>
                <c:pt idx="1">
                  <c:v>30527</c:v>
                </c:pt>
                <c:pt idx="2">
                  <c:v>320</c:v>
                </c:pt>
                <c:pt idx="3">
                  <c:v>14505</c:v>
                </c:pt>
                <c:pt idx="4">
                  <c:v>1334</c:v>
                </c:pt>
                <c:pt idx="5">
                  <c:v>1957</c:v>
                </c:pt>
                <c:pt idx="6">
                  <c:v>450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A4B-427A-89C9-52B8F3D5BB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132255160"/>
        <c:axId val="2132258488"/>
        <c:axId val="0"/>
      </c:bar3DChart>
      <c:catAx>
        <c:axId val="213225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258488"/>
        <c:crosses val="autoZero"/>
        <c:auto val="1"/>
        <c:lblAlgn val="ctr"/>
        <c:lblOffset val="100"/>
        <c:noMultiLvlLbl val="0"/>
      </c:catAx>
      <c:valAx>
        <c:axId val="21322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2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HORAS - HOMBRE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613442923"/>
          <c:y val="0.225606588167305"/>
          <c:w val="0.84020909886264195"/>
          <c:h val="0.502684678176696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D828C">
                <a:alpha val="85000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9.2062904509315705E-3"/>
                  <c:y val="-1.905124785673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836256193339914E-2"/>
                      <c:h val="5.68627450980392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AA9-474D-A685-A1F678A0DAAF}"/>
                </c:ext>
              </c:extLst>
            </c:dLbl>
            <c:dLbl>
              <c:idx val="4"/>
              <c:layout>
                <c:manualLayout>
                  <c:x val="1.87397503156984E-3"/>
                  <c:y val="-2.7450980392156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BC-46B7-8493-500CCD872C6D}"/>
                </c:ext>
              </c:extLst>
            </c:dLbl>
            <c:dLbl>
              <c:idx val="6"/>
              <c:layout>
                <c:manualLayout>
                  <c:x val="0"/>
                  <c:y val="-2.352941176470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BC-46B7-8493-500CCD872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'GRÁF-5'!$S$5:$S$11</c:f>
              <c:strCache>
                <c:ptCount val="7"/>
                <c:pt idx="0">
                  <c:v>UN DÍA    (24 HORAS)</c:v>
                </c:pt>
                <c:pt idx="1">
                  <c:v>DOS DÍAS   (48 HORAS)</c:v>
                </c:pt>
                <c:pt idx="2">
                  <c:v>TRES DÍAS  (72 HORAS)</c:v>
                </c:pt>
                <c:pt idx="3">
                  <c:v>CUATRO A SIETE DÍAS</c:v>
                </c:pt>
                <c:pt idx="4">
                  <c:v>OCHO A QUINCE DÍAS</c:v>
                </c:pt>
                <c:pt idx="5">
                  <c:v>DIESISEÍS A VEINTIÚN DÍAS </c:v>
                </c:pt>
                <c:pt idx="6">
                  <c:v>VEINTIDÓS A TREINTA Y CINCO DÍAS</c:v>
                </c:pt>
              </c:strCache>
            </c:strRef>
          </c:cat>
          <c:val>
            <c:numRef>
              <c:f>'GRÁF-5'!$T$5:$T$11</c:f>
              <c:numCache>
                <c:formatCode>_-* #,##0\ _P_t_s_-;\-* #,##0\ _P_t_s_-;_-* "-"\ _P_t_s_-;_-@_-</c:formatCode>
                <c:ptCount val="7"/>
                <c:pt idx="0">
                  <c:v>391632</c:v>
                </c:pt>
                <c:pt idx="1">
                  <c:v>454432</c:v>
                </c:pt>
                <c:pt idx="2">
                  <c:v>7680</c:v>
                </c:pt>
                <c:pt idx="3">
                  <c:v>693464</c:v>
                </c:pt>
                <c:pt idx="4">
                  <c:v>119528</c:v>
                </c:pt>
                <c:pt idx="5">
                  <c:v>315224</c:v>
                </c:pt>
                <c:pt idx="6">
                  <c:v>103896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2CA-4B91-898A-BBDBD7FFC7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132312968"/>
        <c:axId val="2132316488"/>
        <c:axId val="0"/>
      </c:bar3DChart>
      <c:catAx>
        <c:axId val="21323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316488"/>
        <c:crosses val="autoZero"/>
        <c:auto val="1"/>
        <c:lblAlgn val="ctr"/>
        <c:lblOffset val="100"/>
        <c:noMultiLvlLbl val="0"/>
      </c:catAx>
      <c:valAx>
        <c:axId val="21323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13231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D6154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25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HORAS - HOMBRE PERDIDAS</a:t>
            </a:r>
          </a:p>
        </c:rich>
      </c:tx>
      <c:layout>
        <c:manualLayout>
          <c:xMode val="edge"/>
          <c:yMode val="edge"/>
          <c:x val="0.36482163122211603"/>
          <c:y val="5.0249373455857498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125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FFFFFF"/>
        </a:solidFill>
        <a:ln w="3175" cap="flat" cmpd="sng" algn="ctr">
          <a:solidFill>
            <a:srgbClr val="000000"/>
          </a:solidFill>
          <a:prstDash val="solid"/>
          <a:round/>
        </a:ln>
        <a:effectLst/>
        <a:sp3d contourW="3175">
          <a:contourClr>
            <a:srgbClr val="000000"/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510641249452302E-2"/>
          <c:y val="0.10519159240795201"/>
          <c:w val="0.92545837379457596"/>
          <c:h val="0.7834869244913039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'G-01'!$S$6</c:f>
              <c:strCache>
                <c:ptCount val="1"/>
                <c:pt idx="0">
                  <c:v>HORAS - HOMBRE PERDIDAS</c:v>
                </c:pt>
              </c:strCache>
            </c:strRef>
          </c:tx>
          <c:spPr>
            <a:solidFill>
              <a:srgbClr val="FC283A"/>
            </a:solidFill>
            <a:ln>
              <a:noFill/>
            </a:ln>
            <a:effectLst/>
            <a:sp3d/>
          </c:spPr>
          <c:invertIfNegative val="0"/>
          <c:dLbls>
            <c:dLbl>
              <c:idx val="15"/>
              <c:layout>
                <c:manualLayout>
                  <c:x val="8.48493869932437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E1-4C21-9A9A-F9A78B62CDE4}"/>
                </c:ext>
              </c:extLst>
            </c:dLbl>
            <c:dLbl>
              <c:idx val="19"/>
              <c:layout>
                <c:manualLayout>
                  <c:x val="1.01819264391892E-2"/>
                  <c:y val="-3.00978179082017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E1-4C21-9A9A-F9A78B62CDE4}"/>
                </c:ext>
              </c:extLst>
            </c:dLbl>
            <c:dLbl>
              <c:idx val="20"/>
              <c:layout>
                <c:manualLayout>
                  <c:x val="1.527288965878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1-4C21-9A9A-F9A78B62CDE4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'G-01'!$S$7:$S$29</c:f>
              <c:numCache>
                <c:formatCode>0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'G-01'!$T$7:$T$29</c:f>
              <c:numCache>
                <c:formatCode>#,##0</c:formatCode>
                <c:ptCount val="23"/>
                <c:pt idx="0">
                  <c:v>319414</c:v>
                </c:pt>
                <c:pt idx="1">
                  <c:v>323168</c:v>
                </c:pt>
                <c:pt idx="2">
                  <c:v>724260</c:v>
                </c:pt>
                <c:pt idx="3">
                  <c:v>181691</c:v>
                </c:pt>
                <c:pt idx="4">
                  <c:v>488930</c:v>
                </c:pt>
                <c:pt idx="5">
                  <c:v>912648</c:v>
                </c:pt>
                <c:pt idx="6">
                  <c:v>881362</c:v>
                </c:pt>
                <c:pt idx="7">
                  <c:v>582328</c:v>
                </c:pt>
                <c:pt idx="8">
                  <c:v>478738</c:v>
                </c:pt>
                <c:pt idx="9">
                  <c:v>446584</c:v>
                </c:pt>
                <c:pt idx="10">
                  <c:v>2216520</c:v>
                </c:pt>
                <c:pt idx="11">
                  <c:v>1520960</c:v>
                </c:pt>
                <c:pt idx="12">
                  <c:v>1452466</c:v>
                </c:pt>
                <c:pt idx="13">
                  <c:v>1279380</c:v>
                </c:pt>
                <c:pt idx="14">
                  <c:v>1799416</c:v>
                </c:pt>
                <c:pt idx="15">
                  <c:v>1878696</c:v>
                </c:pt>
                <c:pt idx="16">
                  <c:v>1573202</c:v>
                </c:pt>
                <c:pt idx="17">
                  <c:v>3153018</c:v>
                </c:pt>
                <c:pt idx="18">
                  <c:v>1925632</c:v>
                </c:pt>
                <c:pt idx="19" formatCode="General">
                  <c:v>3084056</c:v>
                </c:pt>
                <c:pt idx="20" formatCode="General">
                  <c:v>3006494</c:v>
                </c:pt>
                <c:pt idx="21" formatCode="General">
                  <c:v>738864</c:v>
                </c:pt>
                <c:pt idx="22" formatCode="General">
                  <c:v>2085856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FE4-4B84-9F96-58CC0AFA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gapDepth val="158"/>
        <c:shape val="box"/>
        <c:axId val="2130931944"/>
        <c:axId val="2130935480"/>
        <c:axId val="0"/>
      </c:bar3DChart>
      <c:catAx>
        <c:axId val="213093194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213093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35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093194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solidFill>
        <a:srgbClr val="FD636C"/>
      </a:solidFill>
      <a:prstDash val="solid"/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>
                <a:latin typeface="Arial" pitchFamily="34" charset="0"/>
                <a:cs typeface="Arial" pitchFamily="34" charset="0"/>
              </a:defRPr>
            </a:pPr>
            <a:r>
              <a:rPr lang="en-US" sz="1300">
                <a:latin typeface="Arial" pitchFamily="34" charset="0"/>
                <a:cs typeface="Arial" pitchFamily="34" charset="0"/>
              </a:rPr>
              <a:t>HUELGAS</a:t>
            </a:r>
          </a:p>
        </c:rich>
      </c:tx>
      <c:layout>
        <c:manualLayout>
          <c:xMode val="edge"/>
          <c:yMode val="edge"/>
          <c:x val="0.40520822397200301"/>
          <c:y val="2.7777777777777801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rgbClr val="000000"/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811226852024099E-2"/>
          <c:y val="0.21061865354718501"/>
          <c:w val="0.82406711770695096"/>
          <c:h val="0.6889077677861019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D636C"/>
              </a:solidFill>
            </c:spPr>
            <c:extLst>
              <c:ext xmlns:c16="http://schemas.microsoft.com/office/drawing/2014/chart" uri="{C3380CC4-5D6E-409C-BE32-E72D297353CC}">
                <c16:uniqueId val="{0000000C-5BAF-4359-91D6-2446D436B4A6}"/>
              </c:ext>
            </c:extLst>
          </c:dPt>
          <c:dPt>
            <c:idx val="1"/>
            <c:bubble3D val="0"/>
            <c:spPr>
              <a:solidFill>
                <a:srgbClr val="C81E11"/>
              </a:solidFill>
            </c:spPr>
            <c:extLst>
              <c:ext xmlns:c16="http://schemas.microsoft.com/office/drawing/2014/chart" uri="{C3380CC4-5D6E-409C-BE32-E72D297353CC}">
                <c16:uniqueId val="{00000001-5BAF-4359-91D6-2446D436B4A6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BAF-4359-91D6-2446D436B4A6}"/>
              </c:ext>
            </c:extLst>
          </c:dPt>
          <c:dPt>
            <c:idx val="3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5-5BAF-4359-91D6-2446D436B4A6}"/>
              </c:ext>
            </c:extLst>
          </c:dPt>
          <c:dPt>
            <c:idx val="4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7-5BAF-4359-91D6-2446D436B4A6}"/>
              </c:ext>
            </c:extLst>
          </c:dPt>
          <c:dPt>
            <c:idx val="5"/>
            <c:bubble3D val="0"/>
            <c:spPr>
              <a:solidFill>
                <a:srgbClr val="DB7F46"/>
              </a:solidFill>
            </c:spPr>
            <c:extLst>
              <c:ext xmlns:c16="http://schemas.microsoft.com/office/drawing/2014/chart" uri="{C3380CC4-5D6E-409C-BE32-E72D297353CC}">
                <c16:uniqueId val="{00000009-5BAF-4359-91D6-2446D436B4A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B-5BAF-4359-91D6-2446D436B4A6}"/>
              </c:ext>
            </c:extLst>
          </c:dPt>
          <c:dLbls>
            <c:dLbl>
              <c:idx val="0"/>
              <c:layout>
                <c:manualLayout>
                  <c:x val="-3.01964684216873E-2"/>
                  <c:y val="-8.55510036856286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AF-4359-91D6-2446D436B4A6}"/>
                </c:ext>
              </c:extLst>
            </c:dLbl>
            <c:dLbl>
              <c:idx val="1"/>
              <c:layout>
                <c:manualLayout>
                  <c:x val="7.8515909371738801E-2"/>
                  <c:y val="-0.357669254798534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F-4359-91D6-2446D436B4A6}"/>
                </c:ext>
              </c:extLst>
            </c:dLbl>
            <c:dLbl>
              <c:idx val="2"/>
              <c:layout>
                <c:manualLayout>
                  <c:x val="0.174419355943255"/>
                  <c:y val="-0.2211904550228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AF-4359-91D6-2446D436B4A6}"/>
                </c:ext>
              </c:extLst>
            </c:dLbl>
            <c:dLbl>
              <c:idx val="3"/>
              <c:layout>
                <c:manualLayout>
                  <c:x val="0.226836541310176"/>
                  <c:y val="-2.1465415159721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AF-4359-91D6-2446D436B4A6}"/>
                </c:ext>
              </c:extLst>
            </c:dLbl>
            <c:dLbl>
              <c:idx val="4"/>
              <c:layout>
                <c:manualLayout>
                  <c:x val="-2.7264403887981601E-2"/>
                  <c:y val="-0.171948454608422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AF-4359-91D6-2446D436B4A6}"/>
                </c:ext>
              </c:extLst>
            </c:dLbl>
            <c:dLbl>
              <c:idx val="5"/>
              <c:layout>
                <c:manualLayout>
                  <c:x val="-4.6250247502274099E-2"/>
                  <c:y val="-3.38240856831766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AF-4359-91D6-2446D436B4A6}"/>
                </c:ext>
              </c:extLst>
            </c:dLbl>
            <c:dLbl>
              <c:idx val="6"/>
              <c:layout>
                <c:manualLayout>
                  <c:x val="-5.7917020861650299E-2"/>
                  <c:y val="-6.18005372989429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AF-4359-91D6-2446D436B4A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'C-3'!$Q$8:$Q$13</c:f>
              <c:strCache>
                <c:ptCount val="6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 COMERCIO AL POR MAYOR Y AL POR MENOR,  REPARACIÓN DE VEHÍCULO AUTOMOTRIZ</c:v>
                </c:pt>
                <c:pt idx="3">
                  <c:v>TRANSPORTE, ALMACENAMIENTO Y COMUNICACIONES</c:v>
                </c:pt>
                <c:pt idx="4">
                  <c:v>ADMINISTRACIÓN PÚBLICA Y DEFENSA</c:v>
                </c:pt>
                <c:pt idx="5">
                  <c:v>OTROS</c:v>
                </c:pt>
              </c:strCache>
            </c:strRef>
          </c:cat>
          <c:val>
            <c:numRef>
              <c:f>'C-3'!$R$8:$R$13</c:f>
              <c:numCache>
                <c:formatCode>_ * #,##0_ ;_ * \-#,##0_ ;_ * "-"??_ ;_ @_ 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F-4359-91D6-2446D436B4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25400">
      <a:solidFill>
        <a:srgbClr val="FD636C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es-PE" sz="1300">
                <a:latin typeface="Arial" pitchFamily="34" charset="0"/>
                <a:cs typeface="Arial" pitchFamily="34" charset="0"/>
              </a:rPr>
              <a:t>TRABAJADORES COMPRENDIDOS</a:t>
            </a:r>
          </a:p>
        </c:rich>
      </c:tx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05555555555601"/>
          <c:y val="0.29676944837000202"/>
          <c:w val="0.63888888888888895"/>
          <c:h val="0.5459227020735579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FD636C"/>
              </a:solidFill>
            </c:spPr>
            <c:extLst>
              <c:ext xmlns:c16="http://schemas.microsoft.com/office/drawing/2014/chart" uri="{C3380CC4-5D6E-409C-BE32-E72D297353CC}">
                <c16:uniqueId val="{00000001-3E30-481E-B53E-554DC52273B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3E30-481E-B53E-554DC52273BC}"/>
              </c:ext>
            </c:extLst>
          </c:dPt>
          <c:dPt>
            <c:idx val="2"/>
            <c:bubble3D val="0"/>
            <c:spPr>
              <a:solidFill>
                <a:srgbClr val="BFBFBF"/>
              </a:solidFill>
            </c:spPr>
            <c:extLst>
              <c:ext xmlns:c16="http://schemas.microsoft.com/office/drawing/2014/chart" uri="{C3380CC4-5D6E-409C-BE32-E72D297353CC}">
                <c16:uniqueId val="{0000000A-3E30-481E-B53E-554DC52273BC}"/>
              </c:ext>
            </c:extLst>
          </c:dPt>
          <c:dPt>
            <c:idx val="3"/>
            <c:bubble3D val="0"/>
            <c:spPr>
              <a:solidFill>
                <a:srgbClr val="FD828C"/>
              </a:solidFill>
            </c:spPr>
            <c:extLst>
              <c:ext xmlns:c16="http://schemas.microsoft.com/office/drawing/2014/chart" uri="{C3380CC4-5D6E-409C-BE32-E72D297353CC}">
                <c16:uniqueId val="{00000005-3E30-481E-B53E-554DC52273BC}"/>
              </c:ext>
            </c:extLst>
          </c:dPt>
          <c:dPt>
            <c:idx val="4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7-3E30-481E-B53E-554DC52273B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9-3E30-481E-B53E-554DC52273BC}"/>
              </c:ext>
            </c:extLst>
          </c:dPt>
          <c:dLbls>
            <c:dLbl>
              <c:idx val="0"/>
              <c:layout>
                <c:manualLayout>
                  <c:x val="-0.12436113468478401"/>
                  <c:y val="-4.53854418743276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0-481E-B53E-554DC52273BC}"/>
                </c:ext>
              </c:extLst>
            </c:dLbl>
            <c:dLbl>
              <c:idx val="1"/>
              <c:layout>
                <c:manualLayout>
                  <c:x val="-1.0523034212639599E-2"/>
                  <c:y val="-0.141048323891129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30-481E-B53E-554DC52273BC}"/>
                </c:ext>
              </c:extLst>
            </c:dLbl>
            <c:dLbl>
              <c:idx val="2"/>
              <c:layout>
                <c:manualLayout>
                  <c:x val="6.0053022811383402E-2"/>
                  <c:y val="-3.44230606480227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30-481E-B53E-554DC52273BC}"/>
                </c:ext>
              </c:extLst>
            </c:dLbl>
            <c:dLbl>
              <c:idx val="3"/>
              <c:layout>
                <c:manualLayout>
                  <c:x val="3.11325261914186E-2"/>
                  <c:y val="0.173700281242372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30-481E-B53E-554DC52273BC}"/>
                </c:ext>
              </c:extLst>
            </c:dLbl>
            <c:dLbl>
              <c:idx val="4"/>
              <c:layout>
                <c:manualLayout>
                  <c:x val="-7.7171381706369696E-2"/>
                  <c:y val="4.39997743192475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30-481E-B53E-554DC52273BC}"/>
                </c:ext>
              </c:extLst>
            </c:dLbl>
            <c:dLbl>
              <c:idx val="5"/>
              <c:layout>
                <c:manualLayout>
                  <c:x val="-0.16019926641639401"/>
                  <c:y val="-5.33888295386667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30-481E-B53E-554DC52273BC}"/>
                </c:ext>
              </c:extLst>
            </c:dLbl>
            <c:dLbl>
              <c:idx val="6"/>
              <c:layout>
                <c:manualLayout>
                  <c:x val="0.234952686265225"/>
                  <c:y val="-4.66383380084409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30-481E-B53E-554DC52273B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'C-3'!$S$8:$S$13</c:f>
              <c:strCache>
                <c:ptCount val="6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SUMINISTRO DE ELECTRICIDAD, GAS Y AGUA</c:v>
                </c:pt>
                <c:pt idx="3">
                  <c:v>TRANSPORTE, ALMACENAMIENTO Y COMUNICACIONES</c:v>
                </c:pt>
                <c:pt idx="4">
                  <c:v>ADMINISTRACIÓN PÚBLICA Y DEFENSA</c:v>
                </c:pt>
                <c:pt idx="5">
                  <c:v>OTROS</c:v>
                </c:pt>
              </c:strCache>
            </c:strRef>
          </c:cat>
          <c:val>
            <c:numRef>
              <c:f>'C-3'!$T$8:$T$13</c:f>
              <c:numCache>
                <c:formatCode>_ * #,##0_ ;_ * \-#,##0_ ;_ * "-"??_ ;_ @_ </c:formatCode>
                <c:ptCount val="6"/>
                <c:pt idx="0">
                  <c:v>12403</c:v>
                </c:pt>
                <c:pt idx="1">
                  <c:v>5417</c:v>
                </c:pt>
                <c:pt idx="2">
                  <c:v>2830</c:v>
                </c:pt>
                <c:pt idx="3">
                  <c:v>1467</c:v>
                </c:pt>
                <c:pt idx="4">
                  <c:v>85337</c:v>
                </c:pt>
                <c:pt idx="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30-481E-B53E-554DC52273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25400">
      <a:solidFill>
        <a:srgbClr val="FD615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es-PE" sz="1300" b="1">
                <a:latin typeface="Arial" pitchFamily="34" charset="0"/>
                <a:cs typeface="Arial" pitchFamily="34" charset="0"/>
              </a:rPr>
              <a:t>HORAS - HOMBRE PERDIDAS</a:t>
            </a:r>
          </a:p>
        </c:rich>
      </c:tx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453905221955E-2"/>
          <c:y val="0.22487225120610799"/>
          <c:w val="0.71116214996084404"/>
          <c:h val="0.6216734294586040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D636C"/>
              </a:solidFill>
            </c:spPr>
            <c:extLst>
              <c:ext xmlns:c16="http://schemas.microsoft.com/office/drawing/2014/chart" uri="{C3380CC4-5D6E-409C-BE32-E72D297353CC}">
                <c16:uniqueId val="{00000004-1BB0-471C-A657-573987EA952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B0-471C-A657-573987EA952F}"/>
              </c:ext>
            </c:extLst>
          </c:dPt>
          <c:dPt>
            <c:idx val="2"/>
            <c:bubble3D val="0"/>
            <c:spPr>
              <a:solidFill>
                <a:srgbClr val="BFBFBF"/>
              </a:solidFill>
            </c:spPr>
            <c:extLst>
              <c:ext xmlns:c16="http://schemas.microsoft.com/office/drawing/2014/chart" uri="{C3380CC4-5D6E-409C-BE32-E72D297353CC}">
                <c16:uniqueId val="{00000005-1BB0-471C-A657-573987EA952F}"/>
              </c:ext>
            </c:extLst>
          </c:dPt>
          <c:dPt>
            <c:idx val="3"/>
            <c:bubble3D val="0"/>
            <c:spPr>
              <a:solidFill>
                <a:srgbClr val="FD6154"/>
              </a:solidFill>
            </c:spPr>
            <c:extLst>
              <c:ext xmlns:c16="http://schemas.microsoft.com/office/drawing/2014/chart" uri="{C3380CC4-5D6E-409C-BE32-E72D297353CC}">
                <c16:uniqueId val="{00000003-1BB0-471C-A657-573987EA952F}"/>
              </c:ext>
            </c:extLst>
          </c:dPt>
          <c:dPt>
            <c:idx val="4"/>
            <c:bubble3D val="0"/>
            <c:spPr>
              <a:solidFill>
                <a:srgbClr val="FC2415"/>
              </a:solidFill>
            </c:spPr>
            <c:extLst>
              <c:ext xmlns:c16="http://schemas.microsoft.com/office/drawing/2014/chart" uri="{C3380CC4-5D6E-409C-BE32-E72D297353CC}">
                <c16:uniqueId val="{00000006-1BB0-471C-A657-573987EA952F}"/>
              </c:ext>
            </c:extLst>
          </c:dPt>
          <c:dLbls>
            <c:dLbl>
              <c:idx val="0"/>
              <c:layout>
                <c:manualLayout>
                  <c:x val="-1.34145983362941E-2"/>
                  <c:y val="-0.142670497143399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0-471C-A657-573987EA952F}"/>
                </c:ext>
              </c:extLst>
            </c:dLbl>
            <c:dLbl>
              <c:idx val="1"/>
              <c:layout>
                <c:manualLayout>
                  <c:x val="0.14219474236471699"/>
                  <c:y val="-0.217207478410214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B0-471C-A657-573987EA952F}"/>
                </c:ext>
              </c:extLst>
            </c:dLbl>
            <c:dLbl>
              <c:idx val="2"/>
              <c:layout>
                <c:manualLayout>
                  <c:x val="0.147560581699235"/>
                  <c:y val="1.2510881215066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B0-471C-A657-573987EA952F}"/>
                </c:ext>
              </c:extLst>
            </c:dLbl>
            <c:dLbl>
              <c:idx val="3"/>
              <c:layout>
                <c:manualLayout>
                  <c:x val="-0.227390011384452"/>
                  <c:y val="1.6351628845508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29683675321087"/>
                      <c:h val="0.158790024368347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BB0-471C-A657-573987EA952F}"/>
                </c:ext>
              </c:extLst>
            </c:dLbl>
            <c:dLbl>
              <c:idx val="4"/>
              <c:layout>
                <c:manualLayout>
                  <c:x val="2.8196429435304499E-2"/>
                  <c:y val="0.286945112224771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B0-471C-A657-573987EA952F}"/>
                </c:ext>
              </c:extLst>
            </c:dLbl>
            <c:dLbl>
              <c:idx val="5"/>
              <c:layout>
                <c:manualLayout>
                  <c:x val="0.15093641290260401"/>
                  <c:y val="-2.37282487955953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B0-471C-A657-573987EA952F}"/>
                </c:ext>
              </c:extLst>
            </c:dLbl>
            <c:dLbl>
              <c:idx val="6"/>
              <c:layout>
                <c:manualLayout>
                  <c:x val="0.30672215029040001"/>
                  <c:y val="-5.99692554289189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B0-471C-A657-573987EA952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'C-3'!$U$8:$U$13</c:f>
              <c:strCache>
                <c:ptCount val="6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SUMINISTRO DE ELECTRICIDAD, GAS Y AGUA</c:v>
                </c:pt>
                <c:pt idx="3">
                  <c:v>ACTIVIDADES INMOBILIARIAS, EMPRESARIALES Y DE ALQUILER</c:v>
                </c:pt>
                <c:pt idx="4">
                  <c:v>ADMINISTRACIÓN PÚBLICA Y DEFENSA</c:v>
                </c:pt>
                <c:pt idx="5">
                  <c:v>OTROS</c:v>
                </c:pt>
              </c:strCache>
            </c:strRef>
          </c:cat>
          <c:val>
            <c:numRef>
              <c:f>'C-3'!$V$8:$V$13</c:f>
              <c:numCache>
                <c:formatCode>_ * #,##0_ ;_ * \-#,##0_ ;_ * "-"??_ ;_ @_ </c:formatCode>
                <c:ptCount val="6"/>
                <c:pt idx="0">
                  <c:v>823176</c:v>
                </c:pt>
                <c:pt idx="1">
                  <c:v>72424</c:v>
                </c:pt>
                <c:pt idx="2">
                  <c:v>22640</c:v>
                </c:pt>
                <c:pt idx="3">
                  <c:v>58128</c:v>
                </c:pt>
                <c:pt idx="4">
                  <c:v>1048128</c:v>
                </c:pt>
                <c:pt idx="5">
                  <c:v>61360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B0-471C-A657-573987EA95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25400">
      <a:solidFill>
        <a:srgbClr val="FD636C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50"/>
              <a:t>HUELGAS</a:t>
            </a:r>
          </a:p>
        </c:rich>
      </c:tx>
      <c:layout>
        <c:manualLayout>
          <c:xMode val="edge"/>
          <c:yMode val="edge"/>
          <c:x val="0.44101606617354699"/>
          <c:y val="7.1765900322631596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bg1">
            <a:lumMod val="9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0744828623568399E-2"/>
          <c:y val="0.17543589017026401"/>
          <c:w val="0.91344681641946801"/>
          <c:h val="0.733786569050352"/>
        </c:manualLayout>
      </c:layout>
      <c:line3DChart>
        <c:grouping val="standard"/>
        <c:varyColors val="0"/>
        <c:ser>
          <c:idx val="0"/>
          <c:order val="0"/>
          <c:spPr>
            <a:solidFill>
              <a:srgbClr val="FC2415"/>
            </a:solidFill>
          </c:spPr>
          <c:dLbls>
            <c:dLbl>
              <c:idx val="0"/>
              <c:layout>
                <c:manualLayout>
                  <c:x val="-2.6314392237254298E-2"/>
                  <c:y val="-2.7158731205024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79-4828-B641-C6FD2FAC1F7C}"/>
                </c:ext>
              </c:extLst>
            </c:dLbl>
            <c:dLbl>
              <c:idx val="1"/>
              <c:layout>
                <c:manualLayout>
                  <c:x val="3.2892990296567899E-3"/>
                  <c:y val="-4.560498048450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79-4828-B641-C6FD2FAC1F7C}"/>
                </c:ext>
              </c:extLst>
            </c:dLbl>
            <c:dLbl>
              <c:idx val="2"/>
              <c:layout>
                <c:manualLayout>
                  <c:x val="-1.64464951482839E-3"/>
                  <c:y val="-5.692691540104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79-4828-B641-C6FD2FAC1F7C}"/>
                </c:ext>
              </c:extLst>
            </c:dLbl>
            <c:dLbl>
              <c:idx val="3"/>
              <c:layout>
                <c:manualLayout>
                  <c:x val="1.1512546603798799E-2"/>
                  <c:y val="-4.916727791389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79-4828-B641-C6FD2FAC1F7C}"/>
                </c:ext>
              </c:extLst>
            </c:dLbl>
            <c:dLbl>
              <c:idx val="4"/>
              <c:layout>
                <c:manualLayout>
                  <c:x val="-3.1440000725200998E-3"/>
                  <c:y val="-4.85325157813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79-4828-B641-C6FD2FAC1F7C}"/>
                </c:ext>
              </c:extLst>
            </c:dLbl>
            <c:dLbl>
              <c:idx val="5"/>
              <c:layout>
                <c:manualLayout>
                  <c:x val="-1.6446495148283901E-2"/>
                  <c:y val="-4.916727791389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79-4828-B641-C6FD2FAC1F7C}"/>
                </c:ext>
              </c:extLst>
            </c:dLbl>
            <c:dLbl>
              <c:idx val="6"/>
              <c:layout>
                <c:manualLayout>
                  <c:x val="-1.52060506253305E-2"/>
                  <c:y val="-4.1884080149675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79-4828-B641-C6FD2FAC1F7C}"/>
                </c:ext>
              </c:extLst>
            </c:dLbl>
            <c:dLbl>
              <c:idx val="7"/>
              <c:layout>
                <c:manualLayout>
                  <c:x val="-2.74767140932962E-2"/>
                  <c:y val="-3.4918195801568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79-4828-B641-C6FD2FAC1F7C}"/>
                </c:ext>
              </c:extLst>
            </c:dLbl>
            <c:dLbl>
              <c:idx val="8"/>
              <c:layout>
                <c:manualLayout>
                  <c:x val="-8.2232475741419696E-3"/>
                  <c:y val="-4.2747569152748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79-4828-B641-C6FD2FAC1F7C}"/>
                </c:ext>
              </c:extLst>
            </c:dLbl>
            <c:dLbl>
              <c:idx val="9"/>
              <c:layout>
                <c:manualLayout>
                  <c:x val="-3.2892990296567899E-3"/>
                  <c:y val="-3.9185271723352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79-4828-B641-C6FD2FAC1F7C}"/>
                </c:ext>
              </c:extLst>
            </c:dLbl>
            <c:dLbl>
              <c:idx val="10"/>
              <c:layout>
                <c:manualLayout>
                  <c:x val="-2.6314392237254298E-2"/>
                  <c:y val="-4.2747569152748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79-4828-B641-C6FD2FAC1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'G-02'!$M$7:$M$13</c:f>
              <c:strCache>
                <c:ptCount val="7"/>
                <c:pt idx="0">
                  <c:v>LIMA METROPOLITANA</c:v>
                </c:pt>
                <c:pt idx="1">
                  <c:v>LAMBAYEQUE</c:v>
                </c:pt>
                <c:pt idx="2">
                  <c:v>HUACHO</c:v>
                </c:pt>
                <c:pt idx="3">
                  <c:v>LA OROYA</c:v>
                </c:pt>
                <c:pt idx="4">
                  <c:v>ICA</c:v>
                </c:pt>
                <c:pt idx="5">
                  <c:v>AREQUIPA</c:v>
                </c:pt>
                <c:pt idx="6">
                  <c:v>OTROS</c:v>
                </c:pt>
              </c:strCache>
            </c:strRef>
          </c:cat>
          <c:val>
            <c:numRef>
              <c:f>'G-02'!$N$7:$N$13</c:f>
              <c:numCache>
                <c:formatCode>_(* #,##0_);_(* \(#,##0\);_(* "-"_);_(@_)</c:formatCode>
                <c:ptCount val="7"/>
                <c:pt idx="0">
                  <c:v>27</c:v>
                </c:pt>
                <c:pt idx="1">
                  <c:v>20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79-4828-B641-C6FD2FAC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00024"/>
        <c:axId val="2132003176"/>
        <c:axId val="2132006280"/>
      </c:line3DChart>
      <c:catAx>
        <c:axId val="21320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003176"/>
        <c:crosses val="autoZero"/>
        <c:auto val="1"/>
        <c:lblAlgn val="ctr"/>
        <c:lblOffset val="100"/>
        <c:noMultiLvlLbl val="0"/>
      </c:catAx>
      <c:valAx>
        <c:axId val="213200317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000024"/>
        <c:crosses val="autoZero"/>
        <c:crossBetween val="between"/>
      </c:valAx>
      <c:serAx>
        <c:axId val="2132006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003176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rgbClr val="FD636C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50"/>
              <a:t>TRABAJADORES COMPRENDIDOS</a:t>
            </a:r>
          </a:p>
        </c:rich>
      </c:tx>
      <c:layout>
        <c:manualLayout>
          <c:xMode val="edge"/>
          <c:yMode val="edge"/>
          <c:x val="0.31959252881000499"/>
          <c:y val="8.2352905886764097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bg1">
            <a:lumMod val="9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261414283114301E-2"/>
          <c:y val="0.181721548829892"/>
          <c:w val="0.93434973558035905"/>
          <c:h val="0.69144788182792805"/>
        </c:manualLayout>
      </c:layout>
      <c:line3DChart>
        <c:grouping val="standard"/>
        <c:varyColors val="0"/>
        <c:ser>
          <c:idx val="0"/>
          <c:order val="0"/>
          <c:spPr>
            <a:solidFill>
              <a:srgbClr val="FD6154"/>
            </a:solidFill>
          </c:spPr>
          <c:dLbls>
            <c:dLbl>
              <c:idx val="0"/>
              <c:layout>
                <c:manualLayout>
                  <c:x val="-9.3171866269928898E-3"/>
                  <c:y val="-2.85888876475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BC-4CB9-95CA-149CADC4F511}"/>
                </c:ext>
              </c:extLst>
            </c:dLbl>
            <c:dLbl>
              <c:idx val="1"/>
              <c:layout>
                <c:manualLayout>
                  <c:x val="0"/>
                  <c:y val="-4.6100542920571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C-4CB9-95CA-149CADC4F511}"/>
                </c:ext>
              </c:extLst>
            </c:dLbl>
            <c:dLbl>
              <c:idx val="2"/>
              <c:layout>
                <c:manualLayout>
                  <c:x val="-9.6682735411442108E-3"/>
                  <c:y val="-4.3232765404654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BC-4CB9-95CA-149CADC4F511}"/>
                </c:ext>
              </c:extLst>
            </c:dLbl>
            <c:dLbl>
              <c:idx val="3"/>
              <c:layout>
                <c:manualLayout>
                  <c:x val="-1.47742363015034E-2"/>
                  <c:y val="-3.9196402529407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BC-4CB9-95CA-149CADC4F511}"/>
                </c:ext>
              </c:extLst>
            </c:dLbl>
            <c:dLbl>
              <c:idx val="4"/>
              <c:layout>
                <c:manualLayout>
                  <c:x val="-4.9505593742285E-3"/>
                  <c:y val="-4.4401622591236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BC-4CB9-95CA-149CADC4F511}"/>
                </c:ext>
              </c:extLst>
            </c:dLbl>
            <c:dLbl>
              <c:idx val="5"/>
              <c:layout>
                <c:manualLayout>
                  <c:x val="-1.6734709788074498E-2"/>
                  <c:y val="-5.1889919748440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BC-4CB9-95CA-149CADC4F511}"/>
                </c:ext>
              </c:extLst>
            </c:dLbl>
            <c:dLbl>
              <c:idx val="6"/>
              <c:layout>
                <c:manualLayout>
                  <c:x val="-3.08768077337871E-2"/>
                  <c:y val="-4.256542949929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BC-4CB9-95CA-149CADC4F511}"/>
                </c:ext>
              </c:extLst>
            </c:dLbl>
            <c:dLbl>
              <c:idx val="7"/>
              <c:layout>
                <c:manualLayout>
                  <c:x val="-4.6650363754476898E-2"/>
                  <c:y val="-4.4401275654688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BC-4CB9-95CA-149CADC4F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'G-02'!$M$27:$M$33</c:f>
              <c:strCache>
                <c:ptCount val="7"/>
                <c:pt idx="0">
                  <c:v>LIMA METROPOLITANA</c:v>
                </c:pt>
                <c:pt idx="1">
                  <c:v>CHICLAYO</c:v>
                </c:pt>
                <c:pt idx="2">
                  <c:v>HUACHO</c:v>
                </c:pt>
                <c:pt idx="3">
                  <c:v>LA OROYA</c:v>
                </c:pt>
                <c:pt idx="4">
                  <c:v>TRUJILLO</c:v>
                </c:pt>
                <c:pt idx="5">
                  <c:v>ICA</c:v>
                </c:pt>
                <c:pt idx="6">
                  <c:v>OTROS</c:v>
                </c:pt>
              </c:strCache>
            </c:strRef>
          </c:cat>
          <c:val>
            <c:numRef>
              <c:f>'G-02'!$N$27:$N$33</c:f>
              <c:numCache>
                <c:formatCode>_(* #,##0_);_(* \(#,##0\);_(* "-"_);_(@_)</c:formatCode>
                <c:ptCount val="7"/>
                <c:pt idx="0">
                  <c:v>90315</c:v>
                </c:pt>
                <c:pt idx="1">
                  <c:v>10655</c:v>
                </c:pt>
                <c:pt idx="2">
                  <c:v>2209</c:v>
                </c:pt>
                <c:pt idx="3">
                  <c:v>1129</c:v>
                </c:pt>
                <c:pt idx="4">
                  <c:v>1129</c:v>
                </c:pt>
                <c:pt idx="5">
                  <c:v>969</c:v>
                </c:pt>
                <c:pt idx="6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C-4CB9-95CA-149CADC4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46600"/>
        <c:axId val="2132049752"/>
        <c:axId val="2132052856"/>
      </c:line3DChart>
      <c:catAx>
        <c:axId val="21320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049752"/>
        <c:crosses val="autoZero"/>
        <c:auto val="1"/>
        <c:lblAlgn val="ctr"/>
        <c:lblOffset val="100"/>
        <c:noMultiLvlLbl val="0"/>
      </c:catAx>
      <c:valAx>
        <c:axId val="21320497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046600"/>
        <c:crosses val="autoZero"/>
        <c:crossBetween val="between"/>
      </c:valAx>
      <c:serAx>
        <c:axId val="2132052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049752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rgbClr val="FD636C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50"/>
              <a:t>HORAS - HOMBRE PERDIDAS</a:t>
            </a:r>
          </a:p>
        </c:rich>
      </c:tx>
      <c:layout>
        <c:manualLayout>
          <c:xMode val="edge"/>
          <c:yMode val="edge"/>
          <c:x val="0.349355578340318"/>
          <c:y val="8.3265755573656799E-2"/>
        </c:manualLayout>
      </c:layout>
      <c:overlay val="0"/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bg1">
              <a:lumMod val="85000"/>
            </a:schemeClr>
          </a:solidFill>
        </a:ln>
        <a:effectLst>
          <a:outerShdw dist="35560" dir="2700000" algn="ctr" rotWithShape="0">
            <a:srgbClr val="000000"/>
          </a:outerShdw>
        </a:effectLst>
      </c:sp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bg1">
            <a:lumMod val="9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613421612591499E-2"/>
          <c:y val="0.191702215035395"/>
          <c:w val="0.91129692491084802"/>
          <c:h val="0.74068207569492905"/>
        </c:manualLayout>
      </c:layout>
      <c:line3DChart>
        <c:grouping val="standard"/>
        <c:varyColors val="0"/>
        <c:ser>
          <c:idx val="0"/>
          <c:order val="0"/>
          <c:spPr>
            <a:solidFill>
              <a:srgbClr val="FC283A"/>
            </a:solidFill>
          </c:spPr>
          <c:dLbls>
            <c:dLbl>
              <c:idx val="0"/>
              <c:layout>
                <c:manualLayout>
                  <c:x val="-4.1722878215758499E-2"/>
                  <c:y val="-4.5497629276018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F5-4343-8732-326C5BD96D6E}"/>
                </c:ext>
              </c:extLst>
            </c:dLbl>
            <c:dLbl>
              <c:idx val="1"/>
              <c:layout>
                <c:manualLayout>
                  <c:x val="6.6025272152241601E-3"/>
                  <c:y val="-4.2008371323205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5-4343-8732-326C5BD96D6E}"/>
                </c:ext>
              </c:extLst>
            </c:dLbl>
            <c:dLbl>
              <c:idx val="2"/>
              <c:layout>
                <c:manualLayout>
                  <c:x val="-2.3627919989316001E-3"/>
                  <c:y val="-4.85060039406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F5-4343-8732-326C5BD96D6E}"/>
                </c:ext>
              </c:extLst>
            </c:dLbl>
            <c:dLbl>
              <c:idx val="3"/>
              <c:layout>
                <c:manualLayout>
                  <c:x val="3.6009145873339599E-3"/>
                  <c:y val="-4.44213196684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F5-4343-8732-326C5BD96D6E}"/>
                </c:ext>
              </c:extLst>
            </c:dLbl>
            <c:dLbl>
              <c:idx val="4"/>
              <c:layout>
                <c:manualLayout>
                  <c:x val="1.3297364875760401E-2"/>
                  <c:y val="-4.3764044785816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F5-4343-8732-326C5BD96D6E}"/>
                </c:ext>
              </c:extLst>
            </c:dLbl>
            <c:dLbl>
              <c:idx val="5"/>
              <c:layout>
                <c:manualLayout>
                  <c:x val="-2.8153995289769501E-2"/>
                  <c:y val="-7.8082136090805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F5-4343-8732-326C5BD96D6E}"/>
                </c:ext>
              </c:extLst>
            </c:dLbl>
            <c:dLbl>
              <c:idx val="6"/>
              <c:layout>
                <c:manualLayout>
                  <c:x val="-3.1822190205790198E-2"/>
                  <c:y val="-5.3831640171213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F5-4343-8732-326C5BD96D6E}"/>
                </c:ext>
              </c:extLst>
            </c:dLbl>
            <c:dLbl>
              <c:idx val="7"/>
              <c:layout>
                <c:manualLayout>
                  <c:x val="-4.9153351420353597E-2"/>
                  <c:y val="-4.77794121369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F5-4343-8732-326C5BD96D6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'G-02'!$M$36:$M$42</c:f>
              <c:strCache>
                <c:ptCount val="7"/>
                <c:pt idx="0">
                  <c:v>LIMA METROPOLITANA</c:v>
                </c:pt>
                <c:pt idx="1">
                  <c:v>HUACHO</c:v>
                </c:pt>
                <c:pt idx="2">
                  <c:v>ICA</c:v>
                </c:pt>
                <c:pt idx="3">
                  <c:v>CHICLAYO</c:v>
                </c:pt>
                <c:pt idx="4">
                  <c:v>LA OROYA</c:v>
                </c:pt>
                <c:pt idx="5">
                  <c:v>TRUJILLO</c:v>
                </c:pt>
                <c:pt idx="6">
                  <c:v>OTROS</c:v>
                </c:pt>
              </c:strCache>
            </c:strRef>
          </c:cat>
          <c:val>
            <c:numRef>
              <c:f>'G-02'!$N$36:$N$42</c:f>
              <c:numCache>
                <c:formatCode>_(* #,##0_);_(* \(#,##0\);_(* "-"_);_(@_)</c:formatCode>
                <c:ptCount val="7"/>
                <c:pt idx="0">
                  <c:v>1262168</c:v>
                </c:pt>
                <c:pt idx="1">
                  <c:v>341664</c:v>
                </c:pt>
                <c:pt idx="2">
                  <c:v>119816</c:v>
                </c:pt>
                <c:pt idx="3">
                  <c:v>108880</c:v>
                </c:pt>
                <c:pt idx="4">
                  <c:v>63272</c:v>
                </c:pt>
                <c:pt idx="5">
                  <c:v>55384</c:v>
                </c:pt>
                <c:pt idx="6">
                  <c:v>134672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F5-4343-8732-326C5BD9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10072"/>
        <c:axId val="2132113224"/>
        <c:axId val="2132116328"/>
      </c:line3DChart>
      <c:catAx>
        <c:axId val="21321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113224"/>
        <c:crosses val="autoZero"/>
        <c:auto val="1"/>
        <c:lblAlgn val="ctr"/>
        <c:lblOffset val="100"/>
        <c:noMultiLvlLbl val="0"/>
      </c:catAx>
      <c:valAx>
        <c:axId val="213211322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2110072"/>
        <c:crosses val="autoZero"/>
        <c:crossBetween val="between"/>
      </c:valAx>
      <c:serAx>
        <c:axId val="2132116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113224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solidFill>
        <a:schemeClr val="bg1">
          <a:lumMod val="85000"/>
        </a:schemeClr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20</xdr:row>
      <xdr:rowOff>114300</xdr:rowOff>
    </xdr:from>
    <xdr:to>
      <xdr:col>3</xdr:col>
      <xdr:colOff>142875</xdr:colOff>
      <xdr:row>21</xdr:row>
      <xdr:rowOff>85725</xdr:rowOff>
    </xdr:to>
    <xdr:sp macro="" textlink="">
      <xdr:nvSpPr>
        <xdr:cNvPr id="4152" name="Texto 5">
          <a:extLst>
            <a:ext uri="{FF2B5EF4-FFF2-40B4-BE49-F238E27FC236}">
              <a16:creationId xmlns:a16="http://schemas.microsoft.com/office/drawing/2014/main" id="{00000000-0008-0000-0100-000038100000}"/>
            </a:ext>
          </a:extLst>
        </xdr:cNvPr>
        <xdr:cNvSpPr txBox="1">
          <a:spLocks noChangeArrowheads="1"/>
        </xdr:cNvSpPr>
      </xdr:nvSpPr>
      <xdr:spPr bwMode="auto">
        <a:xfrm>
          <a:off x="1276350" y="5019675"/>
          <a:ext cx="5715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AÑOS</a:t>
          </a:r>
        </a:p>
      </xdr:txBody>
    </xdr:sp>
    <xdr:clientData/>
  </xdr:twoCellAnchor>
  <xdr:twoCellAnchor>
    <xdr:from>
      <xdr:col>1</xdr:col>
      <xdr:colOff>114300</xdr:colOff>
      <xdr:row>6</xdr:row>
      <xdr:rowOff>19050</xdr:rowOff>
    </xdr:from>
    <xdr:to>
      <xdr:col>8</xdr:col>
      <xdr:colOff>666750</xdr:colOff>
      <xdr:row>23</xdr:row>
      <xdr:rowOff>123825</xdr:rowOff>
    </xdr:to>
    <xdr:graphicFrame macro="">
      <xdr:nvGraphicFramePr>
        <xdr:cNvPr id="4300039" name="Gráfico 75">
          <a:extLst>
            <a:ext uri="{FF2B5EF4-FFF2-40B4-BE49-F238E27FC236}">
              <a16:creationId xmlns:a16="http://schemas.microsoft.com/office/drawing/2014/main" id="{00000000-0008-0000-0100-0000079D4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95250</xdr:colOff>
      <xdr:row>24</xdr:row>
      <xdr:rowOff>38100</xdr:rowOff>
    </xdr:from>
    <xdr:to>
      <xdr:col>8</xdr:col>
      <xdr:colOff>666750</xdr:colOff>
      <xdr:row>40</xdr:row>
      <xdr:rowOff>114300</xdr:rowOff>
    </xdr:to>
    <xdr:graphicFrame macro="">
      <xdr:nvGraphicFramePr>
        <xdr:cNvPr id="4300040" name="Gráfico 76">
          <a:extLst>
            <a:ext uri="{FF2B5EF4-FFF2-40B4-BE49-F238E27FC236}">
              <a16:creationId xmlns:a16="http://schemas.microsoft.com/office/drawing/2014/main" id="{00000000-0008-0000-0100-0000089D4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40</xdr:row>
      <xdr:rowOff>180975</xdr:rowOff>
    </xdr:from>
    <xdr:to>
      <xdr:col>8</xdr:col>
      <xdr:colOff>685800</xdr:colOff>
      <xdr:row>57</xdr:row>
      <xdr:rowOff>209550</xdr:rowOff>
    </xdr:to>
    <xdr:graphicFrame macro="">
      <xdr:nvGraphicFramePr>
        <xdr:cNvPr id="4300041" name="Gráfico 80">
          <a:extLst>
            <a:ext uri="{FF2B5EF4-FFF2-40B4-BE49-F238E27FC236}">
              <a16:creationId xmlns:a16="http://schemas.microsoft.com/office/drawing/2014/main" id="{00000000-0008-0000-0100-0000099D4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0.01608</cdr:x>
      <cdr:y>0.27096</cdr:y>
    </cdr:from>
    <cdr:to>
      <cdr:x>0.09053</cdr:x>
      <cdr:y>0.35442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5668" y="787160"/>
          <a:ext cx="489304" cy="242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700" b="1">
              <a:latin typeface="Arial" pitchFamily="34" charset="0"/>
              <a:cs typeface="Arial" pitchFamily="34" charset="0"/>
            </a:rPr>
            <a:t>(EN MILES)</a:t>
          </a:r>
        </a:p>
      </cdr:txBody>
    </cdr:sp>
  </cdr:relSizeAnchor>
  <cdr:relSizeAnchor xmlns:cdr="http://schemas.openxmlformats.org/drawingml/2006/chartDrawing">
    <cdr:from>
      <cdr:x>0.03556</cdr:x>
      <cdr:y>0.28943</cdr:y>
    </cdr:from>
    <cdr:to>
      <cdr:x>0.10647</cdr:x>
      <cdr:y>0.38124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33014" y="805677"/>
          <a:ext cx="464635" cy="255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E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1346386</xdr:colOff>
      <xdr:row>11</xdr:row>
      <xdr:rowOff>196663</xdr:rowOff>
    </xdr:from>
    <xdr:to>
      <xdr:col>5</xdr:col>
      <xdr:colOff>308161</xdr:colOff>
      <xdr:row>23</xdr:row>
      <xdr:rowOff>156883</xdr:rowOff>
    </xdr:to>
    <xdr:graphicFrame macro="">
      <xdr:nvGraphicFramePr>
        <xdr:cNvPr id="2922" name="Gráfico 1"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156882</xdr:colOff>
      <xdr:row>24</xdr:row>
      <xdr:rowOff>11206</xdr:rowOff>
    </xdr:from>
    <xdr:to>
      <xdr:col>2</xdr:col>
      <xdr:colOff>862853</xdr:colOff>
      <xdr:row>35</xdr:row>
      <xdr:rowOff>235324</xdr:rowOff>
    </xdr:to>
    <xdr:graphicFrame macro="">
      <xdr:nvGraphicFramePr>
        <xdr:cNvPr id="2923" name="Gráfico 2"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78442</xdr:colOff>
      <xdr:row>24</xdr:row>
      <xdr:rowOff>22413</xdr:rowOff>
    </xdr:from>
    <xdr:to>
      <xdr:col>7</xdr:col>
      <xdr:colOff>302560</xdr:colOff>
      <xdr:row>35</xdr:row>
      <xdr:rowOff>235324</xdr:rowOff>
    </xdr:to>
    <xdr:graphicFrame macro="">
      <xdr:nvGraphicFramePr>
        <xdr:cNvPr id="2924" name="Gráfico 3"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1491344</xdr:colOff>
      <xdr:row>16</xdr:row>
      <xdr:rowOff>85725</xdr:rowOff>
    </xdr:from>
    <xdr:to>
      <xdr:col>10</xdr:col>
      <xdr:colOff>729344</xdr:colOff>
      <xdr:row>37</xdr:row>
      <xdr:rowOff>57150</xdr:rowOff>
    </xdr:to>
    <xdr:graphicFrame macro="">
      <xdr:nvGraphicFramePr>
        <xdr:cNvPr id="70598" name="Gráfico 7">
          <a:extLst>
            <a:ext uri="{FF2B5EF4-FFF2-40B4-BE49-F238E27FC236}">
              <a16:creationId xmlns:a16="http://schemas.microsoft.com/office/drawing/2014/main" id="{00000000-0008-0000-0A00-0000C61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38</xdr:row>
      <xdr:rowOff>9525</xdr:rowOff>
    </xdr:from>
    <xdr:to>
      <xdr:col>6</xdr:col>
      <xdr:colOff>285750</xdr:colOff>
      <xdr:row>58</xdr:row>
      <xdr:rowOff>95250</xdr:rowOff>
    </xdr:to>
    <xdr:graphicFrame macro="">
      <xdr:nvGraphicFramePr>
        <xdr:cNvPr id="70599" name="Gráfico 8">
          <a:extLst>
            <a:ext uri="{FF2B5EF4-FFF2-40B4-BE49-F238E27FC236}">
              <a16:creationId xmlns:a16="http://schemas.microsoft.com/office/drawing/2014/main" id="{00000000-0008-0000-0A00-0000C71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396875</xdr:colOff>
      <xdr:row>38</xdr:row>
      <xdr:rowOff>28575</xdr:rowOff>
    </xdr:from>
    <xdr:to>
      <xdr:col>13</xdr:col>
      <xdr:colOff>412750</xdr:colOff>
      <xdr:row>58</xdr:row>
      <xdr:rowOff>95250</xdr:rowOff>
    </xdr:to>
    <xdr:graphicFrame macro="">
      <xdr:nvGraphicFramePr>
        <xdr:cNvPr id="70600" name="Gráfico 9">
          <a:extLst>
            <a:ext uri="{FF2B5EF4-FFF2-40B4-BE49-F238E27FC236}">
              <a16:creationId xmlns:a16="http://schemas.microsoft.com/office/drawing/2014/main" id="{00000000-0008-0000-0A00-0000C81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19051</xdr:rowOff>
    </xdr:from>
    <xdr:to>
      <xdr:col>10</xdr:col>
      <xdr:colOff>657225</xdr:colOff>
      <xdr:row>22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EBE2B-EB9A-459F-B873-08FA489C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23</xdr:row>
      <xdr:rowOff>19050</xdr:rowOff>
    </xdr:from>
    <xdr:to>
      <xdr:col>10</xdr:col>
      <xdr:colOff>676275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22D388-8286-4909-8D7C-3C74E744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66674</xdr:colOff>
      <xdr:row>41</xdr:row>
      <xdr:rowOff>28575</xdr:rowOff>
    </xdr:from>
    <xdr:to>
      <xdr:col>10</xdr:col>
      <xdr:colOff>685800</xdr:colOff>
      <xdr:row>58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739EC3-EC7B-44F9-B8CD-2E6FDF4A2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4</xdr:row>
      <xdr:rowOff>9525</xdr:rowOff>
    </xdr:from>
    <xdr:to>
      <xdr:col>9</xdr:col>
      <xdr:colOff>695324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F14D1F-8521-47EB-BEB8-43702544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52386</xdr:colOff>
      <xdr:row>18</xdr:row>
      <xdr:rowOff>38100</xdr:rowOff>
    </xdr:from>
    <xdr:to>
      <xdr:col>9</xdr:col>
      <xdr:colOff>704849</xdr:colOff>
      <xdr:row>32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AAE38-8E90-4A9A-B268-4769E74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</xdr:colOff>
      <xdr:row>33</xdr:row>
      <xdr:rowOff>142875</xdr:rowOff>
    </xdr:from>
    <xdr:to>
      <xdr:col>9</xdr:col>
      <xdr:colOff>723900</xdr:colOff>
      <xdr:row>48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2FBC96-BCF5-4220-AE87-04D55D743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0.47369</cdr:x>
      <cdr:y>0.94455</cdr:y>
    </cdr:from>
    <cdr:to>
      <cdr:x>0.5285</cdr:x>
      <cdr:y>0.98583</cdr:y>
    </cdr:to>
    <cdr:sp macro="" textlink="">
      <cdr:nvSpPr>
        <cdr:cNvPr id="52268" name="Text Box 106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3318" y="3937618"/>
          <a:ext cx="409995" cy="172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AÑOS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0.47205</cdr:x>
      <cdr:y>0.92698</cdr:y>
    </cdr:from>
    <cdr:to>
      <cdr:x>0.53298</cdr:x>
      <cdr:y>0.97715</cdr:y>
    </cdr:to>
    <cdr:sp macro="" textlink="">
      <cdr:nvSpPr>
        <cdr:cNvPr id="54304" name="Text Box 105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8255" y="3727076"/>
          <a:ext cx="455436" cy="201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AÑOS</a:t>
          </a:r>
        </a:p>
      </cdr:txBody>
    </cdr:sp>
  </cdr:relSizeAnchor>
  <cdr:relSizeAnchor xmlns:cdr="http://schemas.openxmlformats.org/drawingml/2006/chartDrawing">
    <cdr:from>
      <cdr:x>0.02133</cdr:x>
      <cdr:y>0.05905</cdr:y>
    </cdr:from>
    <cdr:to>
      <cdr:x>0.12239</cdr:x>
      <cdr:y>0.11436</cdr:y>
    </cdr:to>
    <cdr:sp macro="" textlink="">
      <cdr:nvSpPr>
        <cdr:cNvPr id="54305" name="Text Box 105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176" y="230123"/>
          <a:ext cx="754034" cy="2155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PE" sz="675" b="1" i="0" u="none" strike="noStrike" baseline="0">
              <a:solidFill>
                <a:srgbClr val="000000"/>
              </a:solidFill>
              <a:latin typeface="Arial"/>
              <a:cs typeface="Arial"/>
            </a:rPr>
            <a:t>(EN MILES)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0.46905</cdr:x>
      <cdr:y>0.93729</cdr:y>
    </cdr:from>
    <cdr:to>
      <cdr:x>0.53403</cdr:x>
      <cdr:y>0.98221</cdr:y>
    </cdr:to>
    <cdr:sp macro="" textlink="">
      <cdr:nvSpPr>
        <cdr:cNvPr id="55324" name="Text Box 1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0299" y="3954965"/>
          <a:ext cx="486279" cy="1895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AÑOS</a:t>
          </a:r>
        </a:p>
      </cdr:txBody>
    </cdr:sp>
  </cdr:relSizeAnchor>
  <cdr:relSizeAnchor xmlns:cdr="http://schemas.openxmlformats.org/drawingml/2006/chartDrawing">
    <cdr:from>
      <cdr:x>0.0211</cdr:x>
      <cdr:y>0.0838</cdr:y>
    </cdr:from>
    <cdr:to>
      <cdr:x>0.12044</cdr:x>
      <cdr:y>0.136</cdr:y>
    </cdr:to>
    <cdr:sp macro="" textlink="">
      <cdr:nvSpPr>
        <cdr:cNvPr id="55325" name="Text Box 1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271" y="342950"/>
          <a:ext cx="749717" cy="213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PE" sz="675" b="1" i="0" u="none" strike="noStrike" baseline="0">
              <a:solidFill>
                <a:srgbClr val="000000"/>
              </a:solidFill>
              <a:latin typeface="Arial"/>
              <a:cs typeface="Arial"/>
            </a:rPr>
            <a:t>(EN MILES)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1825625</xdr:colOff>
      <xdr:row>21</xdr:row>
      <xdr:rowOff>119062</xdr:rowOff>
    </xdr:from>
    <xdr:to>
      <xdr:col>10</xdr:col>
      <xdr:colOff>674688</xdr:colOff>
      <xdr:row>37</xdr:row>
      <xdr:rowOff>61059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221945</xdr:colOff>
      <xdr:row>38</xdr:row>
      <xdr:rowOff>49610</xdr:rowOff>
    </xdr:from>
    <xdr:to>
      <xdr:col>4</xdr:col>
      <xdr:colOff>263464</xdr:colOff>
      <xdr:row>55</xdr:row>
      <xdr:rowOff>106088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351692</xdr:colOff>
      <xdr:row>38</xdr:row>
      <xdr:rowOff>12211</xdr:rowOff>
    </xdr:from>
    <xdr:to>
      <xdr:col>12</xdr:col>
      <xdr:colOff>610575</xdr:colOff>
      <xdr:row>55</xdr:row>
      <xdr:rowOff>36634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337932DA-C515-46FF-840E-B000A35C3CBD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557E307F-ADBC-4BC8-B10B-0F2C16E143D7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3" name="Text Box 4">
          <a:extLst>
            <a:ext uri="{FF2B5EF4-FFF2-40B4-BE49-F238E27FC236}">
              <a16:creationId xmlns:a16="http://schemas.microsoft.com/office/drawing/2014/main" id="{E1EFDD4B-AB76-47F0-AF9D-FC9AA0EDCB03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4" name="Text Box 5">
          <a:extLst>
            <a:ext uri="{FF2B5EF4-FFF2-40B4-BE49-F238E27FC236}">
              <a16:creationId xmlns:a16="http://schemas.microsoft.com/office/drawing/2014/main" id="{13FF61D1-2224-4D12-826A-EE544B633E2B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98CB6C2F-8FFD-4A21-80F8-71A25F8FDA4F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C0D74866-8D0A-4440-BD95-F2E59A9194E7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50AACA72-76EA-4A9C-9518-91E9C6F49DF2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id="{8B06252D-6D5F-4613-9089-F542F5CDA8BD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E2A9A5BD-C6CC-4CC4-AC0C-7FD34B482229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4</xdr:row>
      <xdr:rowOff>0</xdr:rowOff>
    </xdr:from>
    <xdr:to>
      <xdr:col>4</xdr:col>
      <xdr:colOff>762000</xdr:colOff>
      <xdr:row>4</xdr:row>
      <xdr:rowOff>0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EBAC1120-E734-4EB4-ABE5-49B16C5A99B7}"/>
            </a:ext>
          </a:extLst>
        </xdr:cNvPr>
        <xdr:cNvSpPr txBox="1">
          <a:spLocks noChangeArrowheads="1"/>
        </xdr:cNvSpPr>
      </xdr:nvSpPr>
      <xdr:spPr bwMode="auto">
        <a:xfrm>
          <a:off x="3981450" y="1485900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4</xdr:row>
      <xdr:rowOff>0</xdr:rowOff>
    </xdr:from>
    <xdr:to>
      <xdr:col>4</xdr:col>
      <xdr:colOff>762000</xdr:colOff>
      <xdr:row>4</xdr:row>
      <xdr:rowOff>0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550F9BF5-C8A1-46DA-AE01-D857F73225A7}"/>
            </a:ext>
          </a:extLst>
        </xdr:cNvPr>
        <xdr:cNvSpPr txBox="1">
          <a:spLocks noChangeArrowheads="1"/>
        </xdr:cNvSpPr>
      </xdr:nvSpPr>
      <xdr:spPr bwMode="auto">
        <a:xfrm>
          <a:off x="3981450" y="1485900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EA36DDF0-3E5D-42BC-B24F-B570487B14AA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B2590813-050C-423F-A7A6-A456BF5FD6C1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C930A62C-CBDA-4059-8E46-F569E7E1F311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6AE5C7E6-CFAE-4194-AA8A-395E1723289E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8" name="Text Box 5">
          <a:extLst>
            <a:ext uri="{FF2B5EF4-FFF2-40B4-BE49-F238E27FC236}">
              <a16:creationId xmlns:a16="http://schemas.microsoft.com/office/drawing/2014/main" id="{349D37B8-DE30-49F3-827C-06CF3D81FC01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1A6F6B93-7DF4-4A14-91EF-FD80156B6C5C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C0A4F4B8-C0AB-4C6D-B25C-5ABE81BE3E77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1B63680A-A34A-40CF-BB14-BFAC7F052FFD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92" name="Text Box 4">
          <a:extLst>
            <a:ext uri="{FF2B5EF4-FFF2-40B4-BE49-F238E27FC236}">
              <a16:creationId xmlns:a16="http://schemas.microsoft.com/office/drawing/2014/main" id="{A5F08026-4A8E-49BB-87AC-A2EBE2D05F6E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5</xdr:row>
      <xdr:rowOff>0</xdr:rowOff>
    </xdr:from>
    <xdr:to>
      <xdr:col>4</xdr:col>
      <xdr:colOff>762000</xdr:colOff>
      <xdr:row>5</xdr:row>
      <xdr:rowOff>0</xdr:rowOff>
    </xdr:to>
    <xdr:sp macro="" textlink="">
      <xdr:nvSpPr>
        <xdr:cNvPr id="93" name="Text Box 5">
          <a:extLst>
            <a:ext uri="{FF2B5EF4-FFF2-40B4-BE49-F238E27FC236}">
              <a16:creationId xmlns:a16="http://schemas.microsoft.com/office/drawing/2014/main" id="{7A623C8F-C3C1-41E1-B180-295D20349F50}"/>
            </a:ext>
          </a:extLst>
        </xdr:cNvPr>
        <xdr:cNvSpPr txBox="1">
          <a:spLocks noChangeArrowheads="1"/>
        </xdr:cNvSpPr>
      </xdr:nvSpPr>
      <xdr:spPr bwMode="auto">
        <a:xfrm>
          <a:off x="3981450" y="2047875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4</xdr:row>
      <xdr:rowOff>0</xdr:rowOff>
    </xdr:from>
    <xdr:to>
      <xdr:col>4</xdr:col>
      <xdr:colOff>762000</xdr:colOff>
      <xdr:row>4</xdr:row>
      <xdr:rowOff>0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37CFADF9-401E-46A1-9063-F616FC2F1885}"/>
            </a:ext>
          </a:extLst>
        </xdr:cNvPr>
        <xdr:cNvSpPr txBox="1">
          <a:spLocks noChangeArrowheads="1"/>
        </xdr:cNvSpPr>
      </xdr:nvSpPr>
      <xdr:spPr bwMode="auto">
        <a:xfrm>
          <a:off x="3981450" y="1485900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171450</xdr:colOff>
      <xdr:row>4</xdr:row>
      <xdr:rowOff>0</xdr:rowOff>
    </xdr:from>
    <xdr:to>
      <xdr:col>4</xdr:col>
      <xdr:colOff>762000</xdr:colOff>
      <xdr:row>4</xdr:row>
      <xdr:rowOff>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C2AD7582-227F-479A-90D3-D608715EF7D4}"/>
            </a:ext>
          </a:extLst>
        </xdr:cNvPr>
        <xdr:cNvSpPr txBox="1">
          <a:spLocks noChangeArrowheads="1"/>
        </xdr:cNvSpPr>
      </xdr:nvSpPr>
      <xdr:spPr bwMode="auto">
        <a:xfrm>
          <a:off x="3981450" y="1485900"/>
          <a:ext cx="23526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4</xdr:row>
      <xdr:rowOff>539</xdr:rowOff>
    </xdr:from>
    <xdr:to>
      <xdr:col>9</xdr:col>
      <xdr:colOff>557123</xdr:colOff>
      <xdr:row>18</xdr:row>
      <xdr:rowOff>124364</xdr:rowOff>
    </xdr:to>
    <xdr:graphicFrame macro="">
      <xdr:nvGraphicFramePr>
        <xdr:cNvPr id="1901" name="1 Gráfico"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53915</xdr:colOff>
      <xdr:row>19</xdr:row>
      <xdr:rowOff>15995</xdr:rowOff>
    </xdr:from>
    <xdr:to>
      <xdr:col>9</xdr:col>
      <xdr:colOff>557124</xdr:colOff>
      <xdr:row>33</xdr:row>
      <xdr:rowOff>172349</xdr:rowOff>
    </xdr:to>
    <xdr:graphicFrame macro="">
      <xdr:nvGraphicFramePr>
        <xdr:cNvPr id="1902" name="2 Gráfico"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53915</xdr:colOff>
      <xdr:row>34</xdr:row>
      <xdr:rowOff>74919</xdr:rowOff>
    </xdr:from>
    <xdr:to>
      <xdr:col>9</xdr:col>
      <xdr:colOff>557123</xdr:colOff>
      <xdr:row>48</xdr:row>
      <xdr:rowOff>98845</xdr:rowOff>
    </xdr:to>
    <xdr:graphicFrame macro="">
      <xdr:nvGraphicFramePr>
        <xdr:cNvPr id="1903" name="3 Gráfico"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0</xdr:rowOff>
    </xdr:from>
    <xdr:to>
      <xdr:col>9</xdr:col>
      <xdr:colOff>523875</xdr:colOff>
      <xdr:row>22</xdr:row>
      <xdr:rowOff>142875</xdr:rowOff>
    </xdr:to>
    <xdr:graphicFrame macro="">
      <xdr:nvGraphicFramePr>
        <xdr:cNvPr id="24435" name="Gráfico 1">
          <a:extLst>
            <a:ext uri="{FF2B5EF4-FFF2-40B4-BE49-F238E27FC236}">
              <a16:creationId xmlns:a16="http://schemas.microsoft.com/office/drawing/2014/main" id="{00000000-0008-0000-0800-0000735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23</xdr:row>
      <xdr:rowOff>76200</xdr:rowOff>
    </xdr:from>
    <xdr:to>
      <xdr:col>9</xdr:col>
      <xdr:colOff>542925</xdr:colOff>
      <xdr:row>41</xdr:row>
      <xdr:rowOff>66675</xdr:rowOff>
    </xdr:to>
    <xdr:graphicFrame macro="">
      <xdr:nvGraphicFramePr>
        <xdr:cNvPr id="24436" name="Gráfico 2">
          <a:extLst>
            <a:ext uri="{FF2B5EF4-FFF2-40B4-BE49-F238E27FC236}">
              <a16:creationId xmlns:a16="http://schemas.microsoft.com/office/drawing/2014/main" id="{00000000-0008-0000-0800-0000745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42</xdr:row>
      <xdr:rowOff>9525</xdr:rowOff>
    </xdr:from>
    <xdr:to>
      <xdr:col>9</xdr:col>
      <xdr:colOff>542925</xdr:colOff>
      <xdr:row>60</xdr:row>
      <xdr:rowOff>0</xdr:rowOff>
    </xdr:to>
    <xdr:graphicFrame macro="">
      <xdr:nvGraphicFramePr>
        <xdr:cNvPr id="24437" name="Gráfico 4">
          <a:extLst>
            <a:ext uri="{FF2B5EF4-FFF2-40B4-BE49-F238E27FC236}">
              <a16:creationId xmlns:a16="http://schemas.microsoft.com/office/drawing/2014/main" id="{00000000-0008-0000-0800-0000755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0.00626</cdr:x>
      <cdr:y>0.22639</cdr:y>
    </cdr:from>
    <cdr:to>
      <cdr:x>0.11325</cdr:x>
      <cdr:y>0.29836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0984" y="657685"/>
          <a:ext cx="700108" cy="209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700" b="1">
              <a:latin typeface="Arial" pitchFamily="34" charset="0"/>
              <a:cs typeface="Arial" pitchFamily="34" charset="0"/>
            </a:rPr>
            <a:t>(EN MILES)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tabSelected="1" view="pageBreakPreview" topLeftCell="A18" zoomScale="75" zoomScaleNormal="75" zoomScaleSheetLayoutView="100" zoomScalePageLayoutView="75" workbookViewId="0">
      <selection activeCell="A29" sqref="A29"/>
    </sheetView>
  </sheetViews>
  <sheetFormatPr baseColWidth="10" defaultColWidth="11.42578125" defaultRowHeight="12.75" x14ac:dyDescent="0.2"/>
  <cols>
    <col min="1" max="1" width="6.7109375" style="8" customWidth="1"/>
    <col min="2" max="2" width="8.7109375" style="8" customWidth="1"/>
    <col min="3" max="3" width="3.7109375" style="8" customWidth="1"/>
    <col min="4" max="4" width="10.7109375" style="8" customWidth="1"/>
    <col min="5" max="5" width="3.7109375" style="8" customWidth="1"/>
    <col min="6" max="6" width="15.7109375" style="8" customWidth="1"/>
    <col min="7" max="7" width="3.7109375" style="8" customWidth="1"/>
    <col min="8" max="8" width="17.140625" style="8" customWidth="1"/>
    <col min="9" max="9" width="3.7109375" style="8" customWidth="1"/>
    <col min="10" max="10" width="5" style="8" customWidth="1"/>
    <col min="11" max="11" width="8.7109375" style="8" customWidth="1"/>
    <col min="12" max="12" width="3.7109375" style="8" customWidth="1"/>
    <col min="13" max="13" width="10.7109375" style="8" customWidth="1"/>
    <col min="14" max="14" width="3.7109375" style="8" customWidth="1"/>
    <col min="15" max="15" width="15.7109375" style="8" customWidth="1"/>
    <col min="16" max="16" width="3.7109375" style="8" customWidth="1"/>
    <col min="17" max="17" width="17.42578125" style="8" customWidth="1"/>
    <col min="18" max="18" width="3.7109375" style="8" customWidth="1"/>
    <col min="19" max="19" width="6.7109375" style="8" customWidth="1"/>
    <col min="20" max="16384" width="11.42578125" style="8"/>
  </cols>
  <sheetData>
    <row r="1" spans="1:18" ht="18" x14ac:dyDescent="0.2">
      <c r="B1" s="599" t="s">
        <v>145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</row>
    <row r="2" spans="1:18" ht="21" customHeight="1" x14ac:dyDescent="0.2">
      <c r="B2" s="601" t="s">
        <v>77</v>
      </c>
      <c r="C2" s="601"/>
      <c r="D2" s="601"/>
      <c r="E2" s="601"/>
      <c r="F2" s="601"/>
      <c r="G2" s="601"/>
      <c r="H2" s="601"/>
      <c r="I2" s="601"/>
    </row>
    <row r="3" spans="1:18" ht="33" customHeight="1" x14ac:dyDescent="0.2">
      <c r="B3" s="600" t="s">
        <v>102</v>
      </c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</row>
    <row r="4" spans="1:18" ht="23.25" customHeight="1" thickBot="1" x14ac:dyDescent="0.25">
      <c r="B4" s="599" t="s">
        <v>162</v>
      </c>
      <c r="C4" s="599"/>
      <c r="D4" s="599"/>
      <c r="E4" s="599"/>
      <c r="F4" s="599"/>
      <c r="G4" s="599"/>
      <c r="H4" s="599"/>
      <c r="I4" s="599"/>
      <c r="J4" s="599"/>
      <c r="K4" s="599"/>
      <c r="L4" s="599"/>
      <c r="M4" s="599"/>
      <c r="N4" s="599"/>
      <c r="O4" s="599"/>
      <c r="P4" s="599"/>
      <c r="Q4" s="599"/>
      <c r="R4" s="599"/>
    </row>
    <row r="5" spans="1:18" ht="42.75" customHeight="1" x14ac:dyDescent="0.2">
      <c r="A5" s="230"/>
      <c r="B5" s="595" t="s">
        <v>0</v>
      </c>
      <c r="C5" s="596"/>
      <c r="D5" s="597" t="s">
        <v>1</v>
      </c>
      <c r="E5" s="597"/>
      <c r="F5" s="598" t="s">
        <v>39</v>
      </c>
      <c r="G5" s="598"/>
      <c r="H5" s="598" t="s">
        <v>40</v>
      </c>
      <c r="I5" s="602"/>
      <c r="J5" s="510"/>
      <c r="K5" s="595" t="s">
        <v>0</v>
      </c>
      <c r="L5" s="596"/>
      <c r="M5" s="597" t="s">
        <v>1</v>
      </c>
      <c r="N5" s="597"/>
      <c r="O5" s="598" t="s">
        <v>39</v>
      </c>
      <c r="P5" s="598"/>
      <c r="Q5" s="598" t="s">
        <v>40</v>
      </c>
      <c r="R5" s="598"/>
    </row>
    <row r="6" spans="1:18" ht="5.25" customHeight="1" thickBot="1" x14ac:dyDescent="0.25">
      <c r="B6" s="293"/>
      <c r="C6" s="294"/>
      <c r="D6" s="294"/>
      <c r="E6" s="294"/>
      <c r="F6" s="294"/>
      <c r="G6" s="294"/>
      <c r="H6" s="294"/>
      <c r="I6" s="295"/>
      <c r="K6" s="282"/>
      <c r="L6" s="230"/>
      <c r="M6" s="281"/>
      <c r="N6" s="230"/>
      <c r="O6" s="281"/>
      <c r="P6" s="230"/>
      <c r="Q6" s="281"/>
      <c r="R6" s="283"/>
    </row>
    <row r="7" spans="1:18" ht="21" customHeight="1" x14ac:dyDescent="0.2">
      <c r="B7" s="284">
        <v>1970</v>
      </c>
      <c r="C7" s="285"/>
      <c r="D7" s="285">
        <v>345</v>
      </c>
      <c r="E7" s="285"/>
      <c r="F7" s="285">
        <v>110990</v>
      </c>
      <c r="G7" s="285"/>
      <c r="H7" s="285">
        <v>5781854</v>
      </c>
      <c r="I7" s="286"/>
      <c r="J7" s="15"/>
      <c r="K7" s="284">
        <v>1995</v>
      </c>
      <c r="L7" s="285"/>
      <c r="M7" s="285">
        <v>102</v>
      </c>
      <c r="N7" s="285"/>
      <c r="O7" s="285">
        <v>28182</v>
      </c>
      <c r="P7" s="285"/>
      <c r="Q7" s="285">
        <v>1048753</v>
      </c>
      <c r="R7" s="286"/>
    </row>
    <row r="8" spans="1:18" ht="21" customHeight="1" x14ac:dyDescent="0.2">
      <c r="B8" s="287">
        <v>1971</v>
      </c>
      <c r="C8" s="232"/>
      <c r="D8" s="232">
        <v>377</v>
      </c>
      <c r="E8" s="232"/>
      <c r="F8" s="232">
        <v>161415</v>
      </c>
      <c r="G8" s="232"/>
      <c r="H8" s="232">
        <v>10881952</v>
      </c>
      <c r="I8" s="288"/>
      <c r="J8" s="15"/>
      <c r="K8" s="287">
        <v>1996</v>
      </c>
      <c r="L8" s="232"/>
      <c r="M8" s="232">
        <v>77</v>
      </c>
      <c r="N8" s="232"/>
      <c r="O8" s="232">
        <v>36242</v>
      </c>
      <c r="P8" s="232"/>
      <c r="Q8" s="232">
        <v>1399886</v>
      </c>
      <c r="R8" s="288"/>
    </row>
    <row r="9" spans="1:18" ht="21" customHeight="1" x14ac:dyDescent="0.2">
      <c r="B9" s="287">
        <v>1972</v>
      </c>
      <c r="C9" s="232"/>
      <c r="D9" s="232">
        <v>409</v>
      </c>
      <c r="E9" s="232"/>
      <c r="F9" s="232">
        <v>130643</v>
      </c>
      <c r="G9" s="232"/>
      <c r="H9" s="232">
        <v>6331012</v>
      </c>
      <c r="I9" s="288"/>
      <c r="J9" s="15"/>
      <c r="K9" s="287">
        <v>1997</v>
      </c>
      <c r="L9" s="232"/>
      <c r="M9" s="232">
        <v>66</v>
      </c>
      <c r="N9" s="232"/>
      <c r="O9" s="232">
        <v>19196</v>
      </c>
      <c r="P9" s="232"/>
      <c r="Q9" s="232">
        <v>319414</v>
      </c>
      <c r="R9" s="288"/>
    </row>
    <row r="10" spans="1:18" ht="21" customHeight="1" x14ac:dyDescent="0.2">
      <c r="B10" s="287">
        <v>1973</v>
      </c>
      <c r="C10" s="232"/>
      <c r="D10" s="232">
        <v>788</v>
      </c>
      <c r="E10" s="232"/>
      <c r="F10" s="232">
        <v>416251</v>
      </c>
      <c r="G10" s="232"/>
      <c r="H10" s="232">
        <v>15688686</v>
      </c>
      <c r="I10" s="288"/>
      <c r="J10" s="15"/>
      <c r="K10" s="287">
        <v>1998</v>
      </c>
      <c r="L10" s="232"/>
      <c r="M10" s="232">
        <v>58</v>
      </c>
      <c r="N10" s="232"/>
      <c r="O10" s="232">
        <v>17333</v>
      </c>
      <c r="P10" s="232"/>
      <c r="Q10" s="232">
        <v>323168</v>
      </c>
      <c r="R10" s="288"/>
    </row>
    <row r="11" spans="1:18" ht="21" customHeight="1" x14ac:dyDescent="0.2">
      <c r="B11" s="287">
        <v>1974</v>
      </c>
      <c r="C11" s="232"/>
      <c r="D11" s="232">
        <v>570</v>
      </c>
      <c r="E11" s="232"/>
      <c r="F11" s="232">
        <v>362737</v>
      </c>
      <c r="G11" s="232"/>
      <c r="H11" s="232">
        <v>13413036</v>
      </c>
      <c r="I11" s="288"/>
      <c r="J11" s="15"/>
      <c r="K11" s="287">
        <v>1999</v>
      </c>
      <c r="L11" s="232"/>
      <c r="M11" s="232">
        <v>71</v>
      </c>
      <c r="N11" s="232"/>
      <c r="O11" s="232">
        <v>52080</v>
      </c>
      <c r="P11" s="232"/>
      <c r="Q11" s="232">
        <v>724260</v>
      </c>
      <c r="R11" s="288"/>
    </row>
    <row r="12" spans="1:18" ht="21" customHeight="1" x14ac:dyDescent="0.2">
      <c r="B12" s="287">
        <v>1975</v>
      </c>
      <c r="C12" s="232"/>
      <c r="D12" s="232">
        <v>779</v>
      </c>
      <c r="E12" s="232"/>
      <c r="F12" s="232">
        <v>617120</v>
      </c>
      <c r="G12" s="232"/>
      <c r="H12" s="232">
        <v>20269428</v>
      </c>
      <c r="I12" s="288"/>
      <c r="J12" s="15"/>
      <c r="K12" s="287">
        <v>2000</v>
      </c>
      <c r="L12" s="232"/>
      <c r="M12" s="232">
        <v>37</v>
      </c>
      <c r="N12" s="232"/>
      <c r="O12" s="232">
        <v>5280</v>
      </c>
      <c r="P12" s="232"/>
      <c r="Q12" s="232">
        <v>181691</v>
      </c>
      <c r="R12" s="288"/>
    </row>
    <row r="13" spans="1:18" ht="21" customHeight="1" x14ac:dyDescent="0.2">
      <c r="B13" s="287">
        <v>1976</v>
      </c>
      <c r="C13" s="232"/>
      <c r="D13" s="232">
        <v>440</v>
      </c>
      <c r="E13" s="232"/>
      <c r="F13" s="232">
        <v>258101</v>
      </c>
      <c r="G13" s="232"/>
      <c r="H13" s="232">
        <v>6822220</v>
      </c>
      <c r="I13" s="288"/>
      <c r="J13" s="15"/>
      <c r="K13" s="287">
        <v>2001</v>
      </c>
      <c r="L13" s="232"/>
      <c r="M13" s="232">
        <v>40</v>
      </c>
      <c r="N13" s="232"/>
      <c r="O13" s="232">
        <v>11050</v>
      </c>
      <c r="P13" s="232"/>
      <c r="Q13" s="232">
        <v>488930</v>
      </c>
      <c r="R13" s="288"/>
    </row>
    <row r="14" spans="1:18" ht="21" customHeight="1" x14ac:dyDescent="0.2">
      <c r="B14" s="287">
        <v>1977</v>
      </c>
      <c r="C14" s="232"/>
      <c r="D14" s="232">
        <v>234</v>
      </c>
      <c r="E14" s="232"/>
      <c r="F14" s="232">
        <v>406461</v>
      </c>
      <c r="G14" s="232"/>
      <c r="H14" s="232">
        <v>6543350</v>
      </c>
      <c r="I14" s="288"/>
      <c r="J14" s="15"/>
      <c r="K14" s="287">
        <v>2002</v>
      </c>
      <c r="L14" s="232"/>
      <c r="M14" s="232">
        <v>64</v>
      </c>
      <c r="N14" s="232"/>
      <c r="O14" s="232">
        <v>22925</v>
      </c>
      <c r="P14" s="232"/>
      <c r="Q14" s="232">
        <v>912648</v>
      </c>
      <c r="R14" s="288"/>
    </row>
    <row r="15" spans="1:18" ht="21" customHeight="1" x14ac:dyDescent="0.2">
      <c r="B15" s="287">
        <v>1978</v>
      </c>
      <c r="C15" s="232"/>
      <c r="D15" s="232">
        <v>364</v>
      </c>
      <c r="E15" s="232"/>
      <c r="F15" s="232">
        <v>1398387</v>
      </c>
      <c r="G15" s="232"/>
      <c r="H15" s="232">
        <v>36144734</v>
      </c>
      <c r="I15" s="288"/>
      <c r="J15" s="15"/>
      <c r="K15" s="287">
        <v>2003</v>
      </c>
      <c r="L15" s="232"/>
      <c r="M15" s="232">
        <v>68</v>
      </c>
      <c r="N15" s="232"/>
      <c r="O15" s="232">
        <v>37323</v>
      </c>
      <c r="P15" s="232"/>
      <c r="Q15" s="232">
        <v>881362</v>
      </c>
      <c r="R15" s="288"/>
    </row>
    <row r="16" spans="1:18" ht="21" customHeight="1" x14ac:dyDescent="0.2">
      <c r="B16" s="287">
        <v>1979</v>
      </c>
      <c r="C16" s="232"/>
      <c r="D16" s="232">
        <v>653</v>
      </c>
      <c r="E16" s="232"/>
      <c r="F16" s="232">
        <v>841144</v>
      </c>
      <c r="G16" s="232"/>
      <c r="H16" s="232">
        <v>13410735</v>
      </c>
      <c r="I16" s="288"/>
      <c r="J16" s="15"/>
      <c r="K16" s="287">
        <v>2004</v>
      </c>
      <c r="L16" s="232"/>
      <c r="M16" s="232">
        <v>107</v>
      </c>
      <c r="N16" s="232"/>
      <c r="O16" s="232">
        <v>29273</v>
      </c>
      <c r="P16" s="232"/>
      <c r="Q16" s="232">
        <v>582328</v>
      </c>
      <c r="R16" s="288"/>
    </row>
    <row r="17" spans="2:18" ht="21" customHeight="1" x14ac:dyDescent="0.2">
      <c r="B17" s="287">
        <v>1980</v>
      </c>
      <c r="C17" s="232"/>
      <c r="D17" s="232">
        <v>739</v>
      </c>
      <c r="E17" s="232"/>
      <c r="F17" s="232">
        <v>481484</v>
      </c>
      <c r="G17" s="232"/>
      <c r="H17" s="232">
        <v>17918890</v>
      </c>
      <c r="I17" s="288"/>
      <c r="J17" s="15"/>
      <c r="K17" s="287">
        <v>2005</v>
      </c>
      <c r="L17" s="232"/>
      <c r="M17" s="232">
        <v>65</v>
      </c>
      <c r="N17" s="232"/>
      <c r="O17" s="232">
        <v>19022</v>
      </c>
      <c r="P17" s="232"/>
      <c r="Q17" s="232">
        <v>478738</v>
      </c>
      <c r="R17" s="288"/>
    </row>
    <row r="18" spans="2:18" ht="21" customHeight="1" x14ac:dyDescent="0.2">
      <c r="B18" s="287">
        <v>1981</v>
      </c>
      <c r="C18" s="232"/>
      <c r="D18" s="232">
        <v>871</v>
      </c>
      <c r="E18" s="232"/>
      <c r="F18" s="232">
        <v>856915</v>
      </c>
      <c r="G18" s="232"/>
      <c r="H18" s="232">
        <v>19973932</v>
      </c>
      <c r="I18" s="288"/>
      <c r="J18" s="15"/>
      <c r="K18" s="287">
        <v>2006</v>
      </c>
      <c r="L18" s="232"/>
      <c r="M18" s="232">
        <v>67</v>
      </c>
      <c r="N18" s="232"/>
      <c r="O18" s="232">
        <v>19565</v>
      </c>
      <c r="P18" s="232"/>
      <c r="Q18" s="232">
        <v>446584</v>
      </c>
      <c r="R18" s="288"/>
    </row>
    <row r="19" spans="2:18" ht="21" customHeight="1" x14ac:dyDescent="0.2">
      <c r="B19" s="287">
        <v>1982</v>
      </c>
      <c r="C19" s="232"/>
      <c r="D19" s="232">
        <v>809</v>
      </c>
      <c r="E19" s="232"/>
      <c r="F19" s="232">
        <v>572263</v>
      </c>
      <c r="G19" s="232"/>
      <c r="H19" s="232">
        <v>22750879</v>
      </c>
      <c r="I19" s="288"/>
      <c r="J19" s="15"/>
      <c r="K19" s="287">
        <v>2007</v>
      </c>
      <c r="L19" s="232"/>
      <c r="M19" s="232">
        <v>73</v>
      </c>
      <c r="N19" s="232"/>
      <c r="O19" s="232">
        <v>48096</v>
      </c>
      <c r="P19" s="232"/>
      <c r="Q19" s="232">
        <v>2216520</v>
      </c>
      <c r="R19" s="288"/>
    </row>
    <row r="20" spans="2:18" ht="21" customHeight="1" x14ac:dyDescent="0.2">
      <c r="B20" s="287">
        <v>1983</v>
      </c>
      <c r="C20" s="232"/>
      <c r="D20" s="232">
        <v>643</v>
      </c>
      <c r="E20" s="232"/>
      <c r="F20" s="232">
        <v>785545</v>
      </c>
      <c r="G20" s="232"/>
      <c r="H20" s="232">
        <v>20300000</v>
      </c>
      <c r="I20" s="288"/>
      <c r="J20" s="15"/>
      <c r="K20" s="287">
        <v>2008</v>
      </c>
      <c r="L20" s="232"/>
      <c r="M20" s="232">
        <v>63</v>
      </c>
      <c r="N20" s="232"/>
      <c r="O20" s="232">
        <v>34011</v>
      </c>
      <c r="P20" s="232"/>
      <c r="Q20" s="232">
        <v>1520960</v>
      </c>
      <c r="R20" s="288"/>
    </row>
    <row r="21" spans="2:18" ht="21" customHeight="1" x14ac:dyDescent="0.2">
      <c r="B21" s="287">
        <v>1984</v>
      </c>
      <c r="C21" s="232"/>
      <c r="D21" s="232">
        <v>509</v>
      </c>
      <c r="E21" s="232"/>
      <c r="F21" s="232">
        <v>694234</v>
      </c>
      <c r="G21" s="232"/>
      <c r="H21" s="232">
        <v>14081764</v>
      </c>
      <c r="I21" s="288"/>
      <c r="J21" s="15"/>
      <c r="K21" s="287">
        <v>2009</v>
      </c>
      <c r="L21" s="232"/>
      <c r="M21" s="232">
        <v>99</v>
      </c>
      <c r="N21" s="232"/>
      <c r="O21" s="232">
        <v>36114</v>
      </c>
      <c r="P21" s="232"/>
      <c r="Q21" s="232">
        <v>1452466</v>
      </c>
      <c r="R21" s="288"/>
    </row>
    <row r="22" spans="2:18" ht="21" customHeight="1" x14ac:dyDescent="0.2">
      <c r="B22" s="287">
        <v>1985</v>
      </c>
      <c r="C22" s="232"/>
      <c r="D22" s="232">
        <v>579</v>
      </c>
      <c r="E22" s="232"/>
      <c r="F22" s="232">
        <v>237695</v>
      </c>
      <c r="G22" s="232"/>
      <c r="H22" s="232">
        <v>12228220</v>
      </c>
      <c r="I22" s="288"/>
      <c r="J22" s="15"/>
      <c r="K22" s="287">
        <v>2010</v>
      </c>
      <c r="L22" s="232"/>
      <c r="M22" s="232">
        <v>83</v>
      </c>
      <c r="N22" s="232"/>
      <c r="O22" s="232">
        <v>30606</v>
      </c>
      <c r="P22" s="232"/>
      <c r="Q22" s="232">
        <v>1279380</v>
      </c>
      <c r="R22" s="288"/>
    </row>
    <row r="23" spans="2:18" ht="21" customHeight="1" x14ac:dyDescent="0.2">
      <c r="B23" s="287">
        <v>1986</v>
      </c>
      <c r="C23" s="232"/>
      <c r="D23" s="232">
        <v>648</v>
      </c>
      <c r="E23" s="232"/>
      <c r="F23" s="232">
        <v>249374</v>
      </c>
      <c r="G23" s="232"/>
      <c r="H23" s="232">
        <v>16867444</v>
      </c>
      <c r="I23" s="288"/>
      <c r="J23" s="15"/>
      <c r="K23" s="287">
        <v>2011</v>
      </c>
      <c r="L23" s="232"/>
      <c r="M23" s="232">
        <v>84</v>
      </c>
      <c r="N23" s="232"/>
      <c r="O23" s="232">
        <v>26770</v>
      </c>
      <c r="P23" s="232"/>
      <c r="Q23" s="232">
        <v>1799416</v>
      </c>
      <c r="R23" s="288"/>
    </row>
    <row r="24" spans="2:18" ht="21" customHeight="1" x14ac:dyDescent="0.2">
      <c r="B24" s="287">
        <v>1987</v>
      </c>
      <c r="C24" s="232"/>
      <c r="D24" s="232">
        <v>720</v>
      </c>
      <c r="E24" s="232"/>
      <c r="F24" s="232">
        <v>309407</v>
      </c>
      <c r="G24" s="232"/>
      <c r="H24" s="232">
        <v>9067930</v>
      </c>
      <c r="I24" s="288"/>
      <c r="J24" s="15"/>
      <c r="K24" s="287">
        <v>2012</v>
      </c>
      <c r="L24" s="232"/>
      <c r="M24" s="232">
        <v>89</v>
      </c>
      <c r="N24" s="232"/>
      <c r="O24" s="232">
        <v>25845</v>
      </c>
      <c r="P24" s="232"/>
      <c r="Q24" s="232">
        <v>1878696</v>
      </c>
      <c r="R24" s="288"/>
    </row>
    <row r="25" spans="2:18" ht="21" customHeight="1" x14ac:dyDescent="0.2">
      <c r="B25" s="287">
        <v>1988</v>
      </c>
      <c r="C25" s="232"/>
      <c r="D25" s="232">
        <v>814</v>
      </c>
      <c r="E25" s="232"/>
      <c r="F25" s="232">
        <v>693252</v>
      </c>
      <c r="G25" s="232"/>
      <c r="H25" s="232">
        <v>38274969</v>
      </c>
      <c r="I25" s="288"/>
      <c r="J25" s="15"/>
      <c r="K25" s="287">
        <v>2013</v>
      </c>
      <c r="L25" s="232"/>
      <c r="M25" s="232">
        <v>94</v>
      </c>
      <c r="N25" s="232"/>
      <c r="O25" s="232">
        <v>26736</v>
      </c>
      <c r="P25" s="232"/>
      <c r="Q25" s="232">
        <v>1573202</v>
      </c>
      <c r="R25" s="288"/>
    </row>
    <row r="26" spans="2:18" ht="21" customHeight="1" x14ac:dyDescent="0.2">
      <c r="B26" s="287">
        <v>1989</v>
      </c>
      <c r="C26" s="232"/>
      <c r="D26" s="232">
        <v>667</v>
      </c>
      <c r="E26" s="232"/>
      <c r="F26" s="232">
        <v>208235</v>
      </c>
      <c r="G26" s="232"/>
      <c r="H26" s="232">
        <v>15223166</v>
      </c>
      <c r="I26" s="288"/>
      <c r="J26" s="15"/>
      <c r="K26" s="287">
        <v>2014</v>
      </c>
      <c r="L26" s="232"/>
      <c r="M26" s="232">
        <v>95</v>
      </c>
      <c r="N26" s="232"/>
      <c r="O26" s="232">
        <v>40681</v>
      </c>
      <c r="P26" s="232"/>
      <c r="Q26" s="232">
        <v>3153018</v>
      </c>
      <c r="R26" s="288"/>
    </row>
    <row r="27" spans="2:18" ht="21" customHeight="1" x14ac:dyDescent="0.2">
      <c r="B27" s="287">
        <v>1990</v>
      </c>
      <c r="C27" s="232"/>
      <c r="D27" s="232">
        <v>613</v>
      </c>
      <c r="E27" s="232"/>
      <c r="F27" s="232">
        <v>258234</v>
      </c>
      <c r="G27" s="232"/>
      <c r="H27" s="232">
        <v>15067880</v>
      </c>
      <c r="I27" s="288"/>
      <c r="J27" s="15"/>
      <c r="K27" s="287">
        <v>2015</v>
      </c>
      <c r="L27" s="232"/>
      <c r="M27" s="232">
        <v>47</v>
      </c>
      <c r="N27" s="232"/>
      <c r="O27" s="232">
        <v>32066</v>
      </c>
      <c r="P27" s="232"/>
      <c r="Q27" s="232">
        <v>1925632</v>
      </c>
      <c r="R27" s="288"/>
    </row>
    <row r="28" spans="2:18" ht="21" customHeight="1" x14ac:dyDescent="0.2">
      <c r="B28" s="287">
        <v>1991</v>
      </c>
      <c r="C28" s="232"/>
      <c r="D28" s="232">
        <v>315</v>
      </c>
      <c r="E28" s="232"/>
      <c r="F28" s="232">
        <v>180728</v>
      </c>
      <c r="G28" s="232"/>
      <c r="H28" s="232">
        <v>8880886</v>
      </c>
      <c r="I28" s="288"/>
      <c r="J28" s="15"/>
      <c r="K28" s="287">
        <v>2016</v>
      </c>
      <c r="L28" s="232"/>
      <c r="M28" s="232">
        <v>41</v>
      </c>
      <c r="N28" s="232"/>
      <c r="O28" s="232">
        <v>20463</v>
      </c>
      <c r="P28" s="232"/>
      <c r="Q28" s="232">
        <v>3084056</v>
      </c>
      <c r="R28" s="288"/>
    </row>
    <row r="29" spans="2:18" ht="21" customHeight="1" x14ac:dyDescent="0.2">
      <c r="B29" s="287">
        <v>1992</v>
      </c>
      <c r="C29" s="232"/>
      <c r="D29" s="232">
        <v>219</v>
      </c>
      <c r="E29" s="232"/>
      <c r="F29" s="232">
        <v>114656</v>
      </c>
      <c r="G29" s="232"/>
      <c r="H29" s="232">
        <v>2319379</v>
      </c>
      <c r="I29" s="288"/>
      <c r="J29" s="15"/>
      <c r="K29" s="287">
        <v>2017</v>
      </c>
      <c r="L29" s="232"/>
      <c r="M29" s="232">
        <v>45</v>
      </c>
      <c r="N29" s="232"/>
      <c r="O29" s="232">
        <v>56610</v>
      </c>
      <c r="P29" s="232"/>
      <c r="Q29" s="232">
        <v>3006494</v>
      </c>
      <c r="R29" s="288"/>
    </row>
    <row r="30" spans="2:18" ht="21" customHeight="1" x14ac:dyDescent="0.2">
      <c r="B30" s="287">
        <v>1993</v>
      </c>
      <c r="C30" s="231"/>
      <c r="D30" s="232">
        <v>151</v>
      </c>
      <c r="E30" s="231"/>
      <c r="F30" s="232">
        <v>41474</v>
      </c>
      <c r="G30" s="231"/>
      <c r="H30" s="232">
        <v>2167764</v>
      </c>
      <c r="I30" s="288"/>
      <c r="J30" s="15"/>
      <c r="K30" s="287">
        <v>2018</v>
      </c>
      <c r="L30" s="231"/>
      <c r="M30" s="232">
        <v>54</v>
      </c>
      <c r="N30" s="231"/>
      <c r="O30" s="232">
        <v>21496</v>
      </c>
      <c r="P30" s="231"/>
      <c r="Q30" s="232">
        <v>738864</v>
      </c>
      <c r="R30" s="288"/>
    </row>
    <row r="31" spans="2:18" ht="21" customHeight="1" thickBot="1" x14ac:dyDescent="0.25">
      <c r="B31" s="289">
        <v>1994</v>
      </c>
      <c r="C31" s="290"/>
      <c r="D31" s="291">
        <v>168</v>
      </c>
      <c r="E31" s="290"/>
      <c r="F31" s="291">
        <v>62940</v>
      </c>
      <c r="G31" s="290"/>
      <c r="H31" s="291">
        <v>1936647</v>
      </c>
      <c r="I31" s="292"/>
      <c r="J31" s="15"/>
      <c r="K31" s="289">
        <v>2019</v>
      </c>
      <c r="L31" s="290"/>
      <c r="M31" s="291">
        <v>67</v>
      </c>
      <c r="N31" s="290"/>
      <c r="O31" s="291">
        <v>110154</v>
      </c>
      <c r="P31" s="290"/>
      <c r="Q31" s="291">
        <v>2085856</v>
      </c>
      <c r="R31" s="292"/>
    </row>
    <row r="32" spans="2:18" s="1" customFormat="1" ht="24.95" customHeight="1" x14ac:dyDescent="0.2">
      <c r="B32" s="92" t="s">
        <v>176</v>
      </c>
      <c r="C32" s="102"/>
      <c r="D32" s="102"/>
      <c r="E32" s="102"/>
      <c r="F32" s="102"/>
      <c r="G32" s="102"/>
      <c r="H32" s="102"/>
      <c r="I32" s="102"/>
      <c r="J32" s="103"/>
      <c r="K32" s="103"/>
      <c r="L32" s="103"/>
      <c r="M32" s="103"/>
      <c r="N32" s="103"/>
      <c r="O32" s="103"/>
      <c r="P32" s="103"/>
      <c r="Q32" s="103"/>
      <c r="R32" s="103"/>
    </row>
    <row r="33" spans="2:18" ht="24.95" customHeight="1" x14ac:dyDescent="0.2">
      <c r="B33" s="594" t="s">
        <v>177</v>
      </c>
      <c r="C33" s="594"/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</row>
    <row r="34" spans="2:18" x14ac:dyDescent="0.2">
      <c r="B34" s="9" t="s">
        <v>175</v>
      </c>
    </row>
  </sheetData>
  <mergeCells count="13">
    <mergeCell ref="B1:R1"/>
    <mergeCell ref="B3:R3"/>
    <mergeCell ref="B4:R4"/>
    <mergeCell ref="B2:I2"/>
    <mergeCell ref="F5:G5"/>
    <mergeCell ref="H5:I5"/>
    <mergeCell ref="B5:C5"/>
    <mergeCell ref="D5:E5"/>
    <mergeCell ref="B33:R33"/>
    <mergeCell ref="K5:L5"/>
    <mergeCell ref="M5:N5"/>
    <mergeCell ref="O5:P5"/>
    <mergeCell ref="Q5:R5"/>
  </mergeCells>
  <phoneticPr fontId="4" type="noConversion"/>
  <printOptions horizontalCentered="1" verticalCentered="1"/>
  <pageMargins left="0" right="0" top="0.59055118110236227" bottom="0" header="0" footer="0"/>
  <pageSetup paperSize="9" scale="62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1"/>
  <sheetViews>
    <sheetView showGridLines="0" view="pageBreakPreview" zoomScale="85" zoomScaleNormal="90" zoomScaleSheetLayoutView="85" zoomScalePageLayoutView="90" workbookViewId="0">
      <selection activeCell="T34" sqref="T34"/>
    </sheetView>
  </sheetViews>
  <sheetFormatPr baseColWidth="10" defaultColWidth="11.42578125" defaultRowHeight="12.75" x14ac:dyDescent="0.2"/>
  <cols>
    <col min="1" max="1" width="11.42578125" style="24"/>
    <col min="2" max="2" width="48" style="24" customWidth="1"/>
    <col min="3" max="3" width="13.42578125" style="24" customWidth="1"/>
    <col min="4" max="4" width="5.7109375" style="24" customWidth="1"/>
    <col min="5" max="5" width="21.42578125" style="24" customWidth="1"/>
    <col min="6" max="6" width="4.85546875" style="24" customWidth="1"/>
    <col min="7" max="7" width="21.85546875" style="24" customWidth="1"/>
    <col min="8" max="9" width="5.7109375" style="24" customWidth="1"/>
    <col min="10" max="10" width="11.42578125" style="24"/>
    <col min="11" max="11" width="14.28515625" style="24" customWidth="1"/>
    <col min="12" max="13" width="11.42578125" style="24"/>
    <col min="14" max="14" width="15.85546875" style="24" customWidth="1"/>
    <col min="15" max="15" width="11.42578125" style="24"/>
    <col min="16" max="16" width="14.42578125" style="24" customWidth="1"/>
    <col min="17" max="16384" width="11.42578125" style="24"/>
  </cols>
  <sheetData>
    <row r="2" spans="2:34" ht="15.75" customHeight="1" x14ac:dyDescent="0.2">
      <c r="B2" s="599" t="s">
        <v>154</v>
      </c>
      <c r="C2" s="599"/>
      <c r="D2" s="599"/>
      <c r="E2" s="599"/>
      <c r="F2" s="599"/>
      <c r="G2" s="599"/>
      <c r="H2" s="599"/>
      <c r="I2" s="61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</row>
    <row r="3" spans="2:34" ht="9" customHeight="1" x14ac:dyDescent="0.2">
      <c r="B3" s="51"/>
      <c r="C3" s="51"/>
      <c r="D3" s="51"/>
      <c r="E3" s="51"/>
      <c r="F3" s="51"/>
      <c r="G3" s="51"/>
      <c r="H3" s="51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spans="2:34" ht="24" customHeight="1" x14ac:dyDescent="0.2">
      <c r="B4" s="662" t="s">
        <v>77</v>
      </c>
      <c r="C4" s="662"/>
      <c r="D4" s="662"/>
      <c r="E4" s="662"/>
      <c r="F4" s="662"/>
      <c r="G4" s="662"/>
      <c r="H4" s="662"/>
      <c r="I4" s="38"/>
      <c r="J4" s="65"/>
      <c r="K4" s="10"/>
      <c r="L4" s="10" t="s">
        <v>1</v>
      </c>
      <c r="M4" s="10"/>
      <c r="N4" s="10" t="s">
        <v>8</v>
      </c>
      <c r="O4" s="10"/>
      <c r="P4" s="10" t="s">
        <v>6</v>
      </c>
      <c r="Q4" s="10"/>
      <c r="R4" s="66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</row>
    <row r="5" spans="2:34" s="8" customFormat="1" ht="48" customHeight="1" x14ac:dyDescent="0.2">
      <c r="B5" s="654" t="s">
        <v>104</v>
      </c>
      <c r="C5" s="654"/>
      <c r="D5" s="654"/>
      <c r="E5" s="654"/>
      <c r="F5" s="654"/>
      <c r="G5" s="654"/>
      <c r="H5" s="654"/>
      <c r="I5" s="60"/>
      <c r="J5" s="65"/>
      <c r="K5" s="8" t="s">
        <v>98</v>
      </c>
      <c r="L5" s="56">
        <v>2</v>
      </c>
      <c r="M5" s="8" t="s">
        <v>98</v>
      </c>
      <c r="N5" s="56">
        <v>944</v>
      </c>
      <c r="O5" s="8" t="s">
        <v>98</v>
      </c>
      <c r="P5" s="56">
        <v>133312</v>
      </c>
      <c r="Q5" s="95"/>
      <c r="R5" s="66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</row>
    <row r="6" spans="2:34" s="8" customFormat="1" ht="30" customHeight="1" thickBot="1" x14ac:dyDescent="0.25">
      <c r="B6" s="642">
        <v>2019</v>
      </c>
      <c r="C6" s="642"/>
      <c r="D6" s="642"/>
      <c r="E6" s="642"/>
      <c r="F6" s="642"/>
      <c r="G6" s="642"/>
      <c r="H6" s="642"/>
      <c r="I6" s="70"/>
      <c r="J6" s="66"/>
      <c r="K6" s="8" t="s">
        <v>99</v>
      </c>
      <c r="L6" s="56">
        <v>65</v>
      </c>
      <c r="M6" s="8" t="s">
        <v>99</v>
      </c>
      <c r="N6" s="56">
        <v>109210</v>
      </c>
      <c r="O6" s="8" t="s">
        <v>99</v>
      </c>
      <c r="P6" s="56">
        <v>1952544</v>
      </c>
      <c r="Q6" s="1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</row>
    <row r="7" spans="2:34" ht="44.25" customHeight="1" thickBot="1" x14ac:dyDescent="0.25">
      <c r="B7" s="296" t="s">
        <v>81</v>
      </c>
      <c r="C7" s="606" t="s">
        <v>1</v>
      </c>
      <c r="D7" s="608"/>
      <c r="E7" s="682" t="s">
        <v>49</v>
      </c>
      <c r="F7" s="682"/>
      <c r="G7" s="635" t="s">
        <v>40</v>
      </c>
      <c r="H7" s="636"/>
      <c r="I7" s="60"/>
      <c r="J7" s="66"/>
      <c r="K7" s="96"/>
      <c r="L7" s="96">
        <f>SUM(L5:L6)</f>
        <v>67</v>
      </c>
      <c r="M7" s="96"/>
      <c r="N7" s="96">
        <f>SUM(N5:N6)</f>
        <v>110154</v>
      </c>
      <c r="O7" s="96"/>
      <c r="P7" s="96">
        <f>SUM(P5:P6)</f>
        <v>2085856</v>
      </c>
      <c r="Q7" s="9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</row>
    <row r="8" spans="2:34" ht="33" customHeight="1" thickBot="1" x14ac:dyDescent="0.25">
      <c r="B8" s="471" t="s">
        <v>98</v>
      </c>
      <c r="C8" s="478">
        <v>2</v>
      </c>
      <c r="D8" s="479"/>
      <c r="E8" s="474">
        <v>944</v>
      </c>
      <c r="F8" s="475"/>
      <c r="G8" s="474">
        <v>133312</v>
      </c>
      <c r="H8" s="482"/>
      <c r="I8" s="44"/>
      <c r="J8" s="65"/>
      <c r="K8" s="65"/>
      <c r="L8" s="68"/>
      <c r="M8" s="65"/>
      <c r="N8" s="68"/>
      <c r="O8" s="65"/>
      <c r="P8" s="68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</row>
    <row r="9" spans="2:34" s="8" customFormat="1" ht="34.5" customHeight="1" thickBot="1" x14ac:dyDescent="0.25">
      <c r="B9" s="484" t="s">
        <v>99</v>
      </c>
      <c r="C9" s="480">
        <v>65</v>
      </c>
      <c r="D9" s="481"/>
      <c r="E9" s="476">
        <v>109210</v>
      </c>
      <c r="F9" s="477"/>
      <c r="G9" s="476">
        <v>1952544</v>
      </c>
      <c r="H9" s="483"/>
      <c r="I9" s="44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</row>
    <row r="10" spans="2:34" ht="42" customHeight="1" thickBot="1" x14ac:dyDescent="0.25">
      <c r="B10" s="296" t="s">
        <v>4</v>
      </c>
      <c r="C10" s="472">
        <f>SUM(C8:C9)</f>
        <v>67</v>
      </c>
      <c r="D10" s="473"/>
      <c r="E10" s="472">
        <f>SUM(E8:E9)</f>
        <v>110154</v>
      </c>
      <c r="F10" s="473"/>
      <c r="G10" s="472">
        <f>SUM(G8:G9)</f>
        <v>2085856</v>
      </c>
      <c r="H10" s="473"/>
      <c r="I10" s="69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</row>
    <row r="11" spans="2:34" s="8" customFormat="1" x14ac:dyDescent="0.2">
      <c r="B11" s="10"/>
      <c r="C11" s="10"/>
      <c r="D11" s="10"/>
      <c r="E11" s="13"/>
      <c r="F11" s="13"/>
      <c r="G11" s="13"/>
      <c r="H11" s="13"/>
      <c r="I11" s="1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</row>
    <row r="12" spans="2:34" s="8" customFormat="1" ht="20.100000000000001" customHeight="1" x14ac:dyDescent="0.2">
      <c r="B12" s="10"/>
      <c r="C12" s="10"/>
      <c r="D12" s="10"/>
      <c r="E12" s="13"/>
      <c r="F12" s="13"/>
      <c r="G12" s="13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</row>
    <row r="13" spans="2:34" s="8" customFormat="1" ht="24.95" customHeight="1" x14ac:dyDescent="0.2">
      <c r="B13" s="10"/>
      <c r="C13" s="10"/>
      <c r="D13" s="10"/>
      <c r="E13" s="13"/>
      <c r="F13" s="13"/>
      <c r="G13" s="13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</row>
    <row r="14" spans="2:34" s="8" customFormat="1" ht="24.95" customHeight="1" x14ac:dyDescent="0.2">
      <c r="B14" s="10"/>
      <c r="C14" s="10"/>
      <c r="D14" s="10"/>
      <c r="E14" s="13"/>
      <c r="F14" s="13"/>
      <c r="G14" s="13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</row>
    <row r="15" spans="2:34" s="8" customFormat="1" ht="24.95" customHeight="1" x14ac:dyDescent="0.2">
      <c r="B15" s="10"/>
      <c r="C15" s="10"/>
      <c r="D15" s="10"/>
      <c r="E15" s="13"/>
      <c r="F15" s="13"/>
      <c r="G15" s="13"/>
    </row>
    <row r="16" spans="2:34" s="8" customFormat="1" ht="24.95" customHeight="1" x14ac:dyDescent="0.2">
      <c r="B16" s="10"/>
      <c r="C16" s="10"/>
      <c r="D16" s="10"/>
      <c r="E16" s="13"/>
      <c r="F16" s="13"/>
      <c r="G16" s="13"/>
    </row>
    <row r="17" spans="2:7" s="8" customFormat="1" ht="24.95" customHeight="1" x14ac:dyDescent="0.2">
      <c r="B17" s="10"/>
      <c r="C17" s="10"/>
      <c r="D17" s="10"/>
      <c r="E17" s="13"/>
      <c r="F17" s="13"/>
      <c r="G17" s="13"/>
    </row>
    <row r="18" spans="2:7" s="8" customFormat="1" ht="24.95" customHeight="1" x14ac:dyDescent="0.2">
      <c r="B18" s="10"/>
      <c r="C18" s="10"/>
      <c r="D18" s="10"/>
      <c r="E18" s="13"/>
      <c r="F18" s="13"/>
      <c r="G18" s="13"/>
    </row>
    <row r="19" spans="2:7" s="8" customFormat="1" ht="24.95" customHeight="1" x14ac:dyDescent="0.2">
      <c r="B19" s="10"/>
      <c r="C19" s="10"/>
      <c r="D19" s="10"/>
      <c r="E19" s="13"/>
      <c r="F19" s="13"/>
      <c r="G19" s="13"/>
    </row>
    <row r="20" spans="2:7" s="8" customFormat="1" ht="24.95" customHeight="1" x14ac:dyDescent="0.2">
      <c r="B20" s="10"/>
      <c r="C20" s="10"/>
      <c r="D20" s="10"/>
      <c r="E20" s="13"/>
      <c r="F20" s="13"/>
      <c r="G20" s="13"/>
    </row>
    <row r="21" spans="2:7" s="8" customFormat="1" ht="24.95" customHeight="1" x14ac:dyDescent="0.2">
      <c r="B21" s="10"/>
      <c r="C21" s="10"/>
      <c r="D21" s="10"/>
      <c r="E21" s="13"/>
      <c r="F21" s="13"/>
      <c r="G21" s="13"/>
    </row>
    <row r="22" spans="2:7" s="8" customFormat="1" ht="24.95" customHeight="1" x14ac:dyDescent="0.2">
      <c r="B22" s="10"/>
      <c r="C22" s="10"/>
      <c r="D22" s="10"/>
      <c r="E22" s="13"/>
      <c r="F22" s="13"/>
      <c r="G22" s="13"/>
    </row>
    <row r="23" spans="2:7" s="8" customFormat="1" ht="24.95" customHeight="1" x14ac:dyDescent="0.2">
      <c r="B23" s="10"/>
      <c r="C23" s="10"/>
      <c r="D23" s="10"/>
      <c r="E23" s="13"/>
      <c r="F23" s="13"/>
      <c r="G23" s="13"/>
    </row>
    <row r="24" spans="2:7" s="8" customFormat="1" ht="24.95" customHeight="1" x14ac:dyDescent="0.2">
      <c r="B24" s="10"/>
      <c r="C24" s="10"/>
      <c r="D24" s="10"/>
      <c r="E24" s="13"/>
      <c r="F24" s="13"/>
      <c r="G24" s="13"/>
    </row>
    <row r="25" spans="2:7" s="8" customFormat="1" ht="24.95" customHeight="1" x14ac:dyDescent="0.2">
      <c r="B25" s="10"/>
      <c r="C25" s="10"/>
      <c r="D25" s="10"/>
      <c r="E25" s="13"/>
      <c r="F25" s="13"/>
      <c r="G25" s="13"/>
    </row>
    <row r="26" spans="2:7" s="8" customFormat="1" ht="24.95" customHeight="1" x14ac:dyDescent="0.2">
      <c r="B26" s="10"/>
      <c r="C26" s="10"/>
      <c r="D26" s="10"/>
      <c r="E26" s="13"/>
      <c r="F26" s="13"/>
      <c r="G26" s="13"/>
    </row>
    <row r="27" spans="2:7" s="8" customFormat="1" ht="24.95" customHeight="1" x14ac:dyDescent="0.2">
      <c r="B27" s="10"/>
      <c r="C27" s="10"/>
      <c r="D27" s="10"/>
      <c r="E27" s="13"/>
      <c r="F27" s="13"/>
      <c r="G27" s="13"/>
    </row>
    <row r="28" spans="2:7" s="8" customFormat="1" ht="24.95" customHeight="1" x14ac:dyDescent="0.2">
      <c r="B28" s="10"/>
      <c r="C28" s="10"/>
      <c r="D28" s="10"/>
      <c r="E28" s="13"/>
      <c r="F28" s="13"/>
      <c r="G28" s="13"/>
    </row>
    <row r="29" spans="2:7" s="8" customFormat="1" ht="24.95" customHeight="1" x14ac:dyDescent="0.2">
      <c r="B29" s="10"/>
      <c r="C29" s="10"/>
      <c r="D29" s="10"/>
      <c r="E29" s="13"/>
      <c r="F29" s="13"/>
      <c r="G29" s="13"/>
    </row>
    <row r="30" spans="2:7" s="8" customFormat="1" ht="24.95" customHeight="1" x14ac:dyDescent="0.2">
      <c r="B30" s="10"/>
      <c r="C30" s="10"/>
      <c r="D30" s="10"/>
      <c r="E30" s="13"/>
      <c r="F30" s="13"/>
      <c r="G30" s="13"/>
    </row>
    <row r="31" spans="2:7" s="8" customFormat="1" ht="24.95" customHeight="1" x14ac:dyDescent="0.2">
      <c r="B31" s="10"/>
      <c r="C31" s="10"/>
      <c r="D31" s="10"/>
      <c r="E31" s="13"/>
      <c r="F31" s="13"/>
      <c r="G31" s="13"/>
    </row>
    <row r="32" spans="2:7" s="8" customFormat="1" ht="24.95" customHeight="1" x14ac:dyDescent="0.2">
      <c r="B32" s="10"/>
      <c r="C32" s="10"/>
      <c r="D32" s="10"/>
      <c r="E32" s="13"/>
      <c r="F32" s="13"/>
      <c r="G32" s="13"/>
    </row>
    <row r="33" spans="2:18" s="8" customFormat="1" ht="24.95" customHeight="1" x14ac:dyDescent="0.2">
      <c r="B33" s="10"/>
      <c r="C33" s="10"/>
      <c r="D33" s="10"/>
      <c r="E33" s="13"/>
      <c r="F33" s="13"/>
      <c r="G33" s="13"/>
    </row>
    <row r="34" spans="2:18" s="8" customFormat="1" ht="24.95" customHeight="1" x14ac:dyDescent="0.2">
      <c r="B34" s="10"/>
      <c r="C34" s="10"/>
      <c r="D34" s="10"/>
      <c r="E34" s="13"/>
      <c r="F34" s="13"/>
      <c r="G34" s="13"/>
    </row>
    <row r="35" spans="2:18" s="8" customFormat="1" ht="24.95" customHeight="1" x14ac:dyDescent="0.2">
      <c r="B35" s="10"/>
      <c r="C35" s="10"/>
      <c r="D35" s="10"/>
      <c r="E35" s="13"/>
      <c r="F35" s="13"/>
      <c r="G35" s="13"/>
    </row>
    <row r="36" spans="2:18" s="8" customFormat="1" ht="24.95" customHeight="1" x14ac:dyDescent="0.2">
      <c r="B36" s="10"/>
      <c r="C36" s="10"/>
      <c r="D36" s="10"/>
      <c r="E36" s="13"/>
      <c r="F36" s="13"/>
      <c r="G36" s="13"/>
    </row>
    <row r="37" spans="2:18" s="1" customFormat="1" ht="24.95" customHeight="1" x14ac:dyDescent="0.2">
      <c r="B37" s="267" t="s">
        <v>197</v>
      </c>
      <c r="C37" s="102"/>
      <c r="D37" s="102"/>
      <c r="E37" s="102"/>
      <c r="F37" s="102"/>
      <c r="G37" s="102"/>
      <c r="H37" s="102"/>
      <c r="I37" s="102"/>
      <c r="J37" s="103"/>
      <c r="K37" s="103"/>
      <c r="L37" s="103"/>
      <c r="M37" s="103"/>
      <c r="N37" s="103"/>
      <c r="O37" s="103"/>
      <c r="P37" s="103"/>
      <c r="Q37" s="103"/>
      <c r="R37" s="103"/>
    </row>
    <row r="38" spans="2:18" s="8" customFormat="1" ht="20.100000000000001" customHeight="1" x14ac:dyDescent="0.2">
      <c r="B38" s="627" t="s">
        <v>179</v>
      </c>
      <c r="C38" s="627"/>
      <c r="D38" s="627"/>
      <c r="E38" s="627"/>
      <c r="F38" s="627"/>
      <c r="G38" s="627"/>
      <c r="H38" s="627"/>
      <c r="I38" s="278"/>
      <c r="J38" s="278"/>
      <c r="K38" s="268"/>
      <c r="L38" s="268"/>
      <c r="M38" s="268"/>
      <c r="N38" s="268"/>
      <c r="O38" s="268"/>
      <c r="P38" s="268"/>
      <c r="Q38" s="268"/>
      <c r="R38" s="268"/>
    </row>
    <row r="39" spans="2:18" s="8" customFormat="1" ht="20.100000000000001" customHeight="1" x14ac:dyDescent="0.2">
      <c r="B39" s="39" t="s">
        <v>196</v>
      </c>
      <c r="C39" s="40"/>
      <c r="D39" s="40"/>
      <c r="E39" s="40"/>
      <c r="F39" s="40"/>
      <c r="G39" s="40"/>
      <c r="H39" s="40"/>
      <c r="I39" s="40"/>
      <c r="J39" s="40"/>
    </row>
    <row r="40" spans="2:18" s="22" customFormat="1" ht="20.100000000000001" customHeight="1" x14ac:dyDescent="0.2">
      <c r="B40" s="664"/>
      <c r="C40" s="664"/>
      <c r="D40" s="664"/>
      <c r="E40" s="664"/>
      <c r="F40" s="664"/>
      <c r="G40" s="664"/>
      <c r="H40" s="664"/>
      <c r="I40" s="278"/>
      <c r="J40" s="278"/>
    </row>
    <row r="41" spans="2:18" s="22" customFormat="1" x14ac:dyDescent="0.2"/>
  </sheetData>
  <mergeCells count="9">
    <mergeCell ref="B38:H38"/>
    <mergeCell ref="B40:H40"/>
    <mergeCell ref="B2:H2"/>
    <mergeCell ref="B6:H6"/>
    <mergeCell ref="B4:H4"/>
    <mergeCell ref="B5:H5"/>
    <mergeCell ref="C7:D7"/>
    <mergeCell ref="E7:F7"/>
    <mergeCell ref="G7:H7"/>
  </mergeCells>
  <phoneticPr fontId="4" type="noConversion"/>
  <printOptions horizontalCentered="1" verticalCentered="1"/>
  <pageMargins left="0.78740157480314965" right="0" top="0" bottom="0" header="0" footer="0"/>
  <pageSetup paperSize="9" scale="7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2"/>
  <sheetViews>
    <sheetView showGridLines="0" view="pageBreakPreview" zoomScale="61" zoomScaleNormal="70" zoomScaleSheetLayoutView="61" zoomScalePageLayoutView="70" workbookViewId="0">
      <selection activeCell="T34" sqref="T34"/>
    </sheetView>
  </sheetViews>
  <sheetFormatPr baseColWidth="10" defaultColWidth="11.42578125" defaultRowHeight="12.75" x14ac:dyDescent="0.2"/>
  <cols>
    <col min="1" max="1" width="11.42578125" style="1"/>
    <col min="2" max="2" width="41.42578125" style="1" customWidth="1"/>
    <col min="3" max="3" width="10.42578125" style="1" customWidth="1"/>
    <col min="4" max="4" width="4.85546875" style="1" customWidth="1"/>
    <col min="5" max="5" width="19" style="1" customWidth="1"/>
    <col min="6" max="6" width="5.7109375" style="1" customWidth="1"/>
    <col min="7" max="7" width="13.7109375" style="1" customWidth="1"/>
    <col min="8" max="8" width="7.28515625" style="1" customWidth="1"/>
    <col min="9" max="9" width="12.42578125" style="1" customWidth="1"/>
    <col min="10" max="10" width="5.7109375" style="1" customWidth="1"/>
    <col min="11" max="11" width="16.140625" style="1" customWidth="1"/>
    <col min="12" max="12" width="9.85546875" style="1" customWidth="1"/>
    <col min="13" max="13" width="13.140625" style="1" customWidth="1"/>
    <col min="14" max="14" width="7.7109375" style="1" customWidth="1"/>
    <col min="15" max="15" width="11.42578125" style="1"/>
    <col min="16" max="16" width="12.42578125" style="46" customWidth="1"/>
    <col min="17" max="17" width="11.42578125" style="1"/>
    <col min="18" max="18" width="11.42578125" style="46"/>
    <col min="19" max="19" width="12.42578125" style="46" customWidth="1"/>
    <col min="20" max="20" width="16.7109375" style="46" customWidth="1"/>
    <col min="21" max="21" width="17.28515625" style="46" customWidth="1"/>
    <col min="22" max="23" width="11.42578125" style="46"/>
    <col min="24" max="16384" width="11.42578125" style="1"/>
  </cols>
  <sheetData>
    <row r="3" spans="1:23" ht="20.25" x14ac:dyDescent="0.3">
      <c r="B3" s="689" t="s">
        <v>155</v>
      </c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V3" s="1"/>
      <c r="W3" s="1"/>
    </row>
    <row r="4" spans="1:23" ht="35.1" customHeight="1" x14ac:dyDescent="0.3">
      <c r="B4" s="129" t="s">
        <v>77</v>
      </c>
      <c r="C4" s="130"/>
      <c r="D4" s="130"/>
      <c r="E4" s="130"/>
      <c r="F4" s="130"/>
      <c r="G4" s="130"/>
      <c r="H4" s="130"/>
      <c r="I4" s="108"/>
      <c r="J4" s="108"/>
      <c r="K4" s="108"/>
      <c r="L4" s="108"/>
      <c r="M4" s="109"/>
      <c r="N4" s="108"/>
      <c r="V4" s="49"/>
      <c r="W4" s="1"/>
    </row>
    <row r="5" spans="1:23" ht="39.75" customHeight="1" x14ac:dyDescent="0.2">
      <c r="B5" s="692" t="s">
        <v>105</v>
      </c>
      <c r="C5" s="692"/>
      <c r="D5" s="692"/>
      <c r="E5" s="692"/>
      <c r="F5" s="692"/>
      <c r="G5" s="692"/>
      <c r="H5" s="692"/>
      <c r="I5" s="692"/>
      <c r="J5" s="692"/>
      <c r="K5" s="692"/>
      <c r="L5" s="692"/>
      <c r="M5" s="692"/>
      <c r="N5" s="692"/>
      <c r="P5" s="1"/>
      <c r="R5" s="1"/>
      <c r="S5" s="1"/>
      <c r="T5" s="1"/>
      <c r="U5" s="1"/>
      <c r="V5" s="49"/>
      <c r="W5" s="1"/>
    </row>
    <row r="6" spans="1:23" ht="35.1" customHeight="1" thickBot="1" x14ac:dyDescent="0.25">
      <c r="B6" s="693">
        <v>2019</v>
      </c>
      <c r="C6" s="693"/>
      <c r="D6" s="693"/>
      <c r="E6" s="693"/>
      <c r="F6" s="693"/>
      <c r="G6" s="693"/>
      <c r="H6" s="693"/>
      <c r="I6" s="693"/>
      <c r="J6" s="693"/>
      <c r="K6" s="693"/>
      <c r="L6" s="693"/>
      <c r="M6" s="693"/>
      <c r="N6" s="693"/>
      <c r="P6" s="1"/>
      <c r="R6" s="1"/>
      <c r="S6" s="1"/>
      <c r="T6" s="1"/>
      <c r="U6" s="1"/>
      <c r="V6" s="49"/>
      <c r="W6" s="1"/>
    </row>
    <row r="7" spans="1:23" ht="39" customHeight="1" thickBot="1" x14ac:dyDescent="0.25">
      <c r="B7" s="694" t="s">
        <v>50</v>
      </c>
      <c r="C7" s="696" t="s">
        <v>1</v>
      </c>
      <c r="D7" s="696"/>
      <c r="E7" s="696"/>
      <c r="F7" s="696"/>
      <c r="G7" s="650" t="s">
        <v>109</v>
      </c>
      <c r="H7" s="650"/>
      <c r="I7" s="650"/>
      <c r="J7" s="650"/>
      <c r="K7" s="650" t="s">
        <v>6</v>
      </c>
      <c r="L7" s="650"/>
      <c r="M7" s="650"/>
      <c r="N7" s="651"/>
      <c r="P7" s="1"/>
      <c r="R7" s="1"/>
      <c r="S7" s="1"/>
      <c r="T7" s="1"/>
      <c r="U7" s="1"/>
      <c r="V7" s="49"/>
      <c r="W7" s="1"/>
    </row>
    <row r="8" spans="1:23" ht="35.1" customHeight="1" thickBot="1" x14ac:dyDescent="0.25">
      <c r="B8" s="695"/>
      <c r="C8" s="690" t="s">
        <v>35</v>
      </c>
      <c r="D8" s="691"/>
      <c r="E8" s="691" t="s">
        <v>2</v>
      </c>
      <c r="F8" s="691"/>
      <c r="G8" s="691" t="s">
        <v>35</v>
      </c>
      <c r="H8" s="691"/>
      <c r="I8" s="691" t="s">
        <v>2</v>
      </c>
      <c r="J8" s="691"/>
      <c r="K8" s="691" t="s">
        <v>35</v>
      </c>
      <c r="L8" s="691"/>
      <c r="M8" s="691" t="s">
        <v>2</v>
      </c>
      <c r="N8" s="691"/>
      <c r="O8" s="496"/>
      <c r="P8" s="1"/>
      <c r="R8" s="1"/>
      <c r="S8" s="1"/>
      <c r="T8" s="1"/>
      <c r="U8" s="1"/>
      <c r="V8" s="49"/>
      <c r="W8" s="1"/>
    </row>
    <row r="9" spans="1:23" ht="18" customHeight="1" x14ac:dyDescent="0.2">
      <c r="A9" s="245"/>
      <c r="B9" s="493"/>
      <c r="C9" s="485"/>
      <c r="D9" s="485"/>
      <c r="E9" s="485"/>
      <c r="F9" s="485"/>
      <c r="G9" s="489"/>
      <c r="H9" s="490"/>
      <c r="I9" s="490"/>
      <c r="J9" s="491"/>
      <c r="K9" s="485"/>
      <c r="L9" s="485"/>
      <c r="M9" s="485"/>
      <c r="N9" s="485"/>
      <c r="O9" s="496"/>
      <c r="P9" s="1"/>
      <c r="R9" s="1"/>
      <c r="S9" s="1"/>
      <c r="T9" s="1"/>
      <c r="U9" s="1"/>
      <c r="V9" s="87"/>
      <c r="W9" s="1"/>
    </row>
    <row r="10" spans="1:23" ht="30" customHeight="1" thickBot="1" x14ac:dyDescent="0.25">
      <c r="A10" s="245"/>
      <c r="B10" s="494" t="s">
        <v>60</v>
      </c>
      <c r="C10" s="683">
        <v>17</v>
      </c>
      <c r="D10" s="684"/>
      <c r="E10" s="356">
        <f>C10*100/C15</f>
        <v>25.373134328358208</v>
      </c>
      <c r="F10" s="358"/>
      <c r="G10" s="683">
        <v>20639</v>
      </c>
      <c r="H10" s="684"/>
      <c r="I10" s="150">
        <f>G10*100/G15</f>
        <v>18.736496178077964</v>
      </c>
      <c r="J10" s="356"/>
      <c r="K10" s="683">
        <v>349976</v>
      </c>
      <c r="L10" s="684"/>
      <c r="M10" s="356">
        <f>K10*100/K15</f>
        <v>16.778531212125863</v>
      </c>
      <c r="N10" s="356"/>
      <c r="O10" s="496"/>
      <c r="P10" s="97" t="s">
        <v>1</v>
      </c>
      <c r="Q10" s="97"/>
      <c r="R10" s="97" t="s">
        <v>8</v>
      </c>
      <c r="T10" s="97" t="s">
        <v>6</v>
      </c>
      <c r="V10" s="87"/>
      <c r="W10" s="1"/>
    </row>
    <row r="11" spans="1:23" ht="30" customHeight="1" thickBot="1" x14ac:dyDescent="0.25">
      <c r="A11" s="245"/>
      <c r="B11" s="502" t="s">
        <v>61</v>
      </c>
      <c r="C11" s="683">
        <v>28</v>
      </c>
      <c r="D11" s="684"/>
      <c r="E11" s="356">
        <f>C11*100/C15</f>
        <v>41.791044776119406</v>
      </c>
      <c r="F11" s="358"/>
      <c r="G11" s="683">
        <v>16560</v>
      </c>
      <c r="H11" s="684"/>
      <c r="I11" s="150">
        <f>G11*100/G15</f>
        <v>15.033498556566261</v>
      </c>
      <c r="J11" s="356"/>
      <c r="K11" s="683">
        <v>741896</v>
      </c>
      <c r="L11" s="684"/>
      <c r="M11" s="356">
        <f>K11*100/K15</f>
        <v>35.567939493426202</v>
      </c>
      <c r="N11" s="356"/>
      <c r="O11" s="496"/>
      <c r="P11" s="94" t="s">
        <v>60</v>
      </c>
      <c r="Q11" s="244">
        <v>17</v>
      </c>
      <c r="R11" s="94" t="s">
        <v>60</v>
      </c>
      <c r="S11" s="244">
        <v>20639</v>
      </c>
      <c r="T11" s="94" t="s">
        <v>60</v>
      </c>
      <c r="U11" s="244">
        <v>349976</v>
      </c>
      <c r="V11" s="244"/>
      <c r="W11" s="245"/>
    </row>
    <row r="12" spans="1:23" ht="30" customHeight="1" thickBot="1" x14ac:dyDescent="0.25">
      <c r="A12" s="245"/>
      <c r="B12" s="502" t="s">
        <v>119</v>
      </c>
      <c r="C12" s="683">
        <v>15</v>
      </c>
      <c r="D12" s="684"/>
      <c r="E12" s="356">
        <f>C12*100/C15</f>
        <v>22.388059701492537</v>
      </c>
      <c r="F12" s="358"/>
      <c r="G12" s="683">
        <v>6992</v>
      </c>
      <c r="H12" s="684"/>
      <c r="I12" s="150">
        <f>G12*100/G15</f>
        <v>6.3474771683279769</v>
      </c>
      <c r="J12" s="356"/>
      <c r="K12" s="683">
        <v>150160</v>
      </c>
      <c r="L12" s="684"/>
      <c r="M12" s="356">
        <f>K12*100/K15</f>
        <v>7.1989629197796976</v>
      </c>
      <c r="N12" s="356"/>
      <c r="O12" s="496"/>
      <c r="P12" s="94" t="s">
        <v>61</v>
      </c>
      <c r="Q12" s="244">
        <v>28</v>
      </c>
      <c r="R12" s="94" t="s">
        <v>61</v>
      </c>
      <c r="S12" s="244">
        <v>16560</v>
      </c>
      <c r="T12" s="94" t="s">
        <v>61</v>
      </c>
      <c r="U12" s="244">
        <v>741896</v>
      </c>
      <c r="V12" s="244"/>
      <c r="W12" s="245"/>
    </row>
    <row r="13" spans="1:23" ht="30" customHeight="1" thickBot="1" x14ac:dyDescent="0.25">
      <c r="A13" s="245"/>
      <c r="B13" s="502" t="s">
        <v>62</v>
      </c>
      <c r="C13" s="683">
        <v>7</v>
      </c>
      <c r="D13" s="684"/>
      <c r="E13" s="356">
        <f>C13*100/C15</f>
        <v>10.447761194029852</v>
      </c>
      <c r="F13" s="358"/>
      <c r="G13" s="683">
        <v>65963</v>
      </c>
      <c r="H13" s="684"/>
      <c r="I13" s="150">
        <f>G13*100/G15</f>
        <v>59.882528097027794</v>
      </c>
      <c r="J13" s="356"/>
      <c r="K13" s="683">
        <v>843824</v>
      </c>
      <c r="L13" s="684"/>
      <c r="M13" s="356">
        <f>K13*100/K15</f>
        <v>40.454566374668239</v>
      </c>
      <c r="N13" s="356"/>
      <c r="O13" s="496"/>
      <c r="P13" s="94" t="s">
        <v>119</v>
      </c>
      <c r="Q13" s="244">
        <v>15</v>
      </c>
      <c r="R13" s="94" t="s">
        <v>119</v>
      </c>
      <c r="S13" s="244">
        <v>6992</v>
      </c>
      <c r="T13" s="94" t="s">
        <v>119</v>
      </c>
      <c r="U13" s="244">
        <v>150160</v>
      </c>
      <c r="V13" s="244"/>
      <c r="W13" s="245"/>
    </row>
    <row r="14" spans="1:23" ht="13.5" thickBot="1" x14ac:dyDescent="0.25">
      <c r="A14" s="245"/>
      <c r="B14" s="495"/>
      <c r="C14" s="486"/>
      <c r="D14" s="487"/>
      <c r="E14" s="354"/>
      <c r="F14" s="488"/>
      <c r="G14" s="486"/>
      <c r="H14" s="487"/>
      <c r="I14" s="348"/>
      <c r="J14" s="356"/>
      <c r="K14" s="486"/>
      <c r="L14" s="487"/>
      <c r="M14" s="354"/>
      <c r="N14" s="487"/>
      <c r="O14" s="496"/>
      <c r="P14" s="94" t="s">
        <v>62</v>
      </c>
      <c r="Q14" s="244">
        <v>7</v>
      </c>
      <c r="R14" s="94" t="s">
        <v>62</v>
      </c>
      <c r="S14" s="244">
        <v>65963</v>
      </c>
      <c r="T14" s="94" t="s">
        <v>62</v>
      </c>
      <c r="U14" s="244">
        <v>843824</v>
      </c>
      <c r="V14" s="244"/>
      <c r="W14" s="245"/>
    </row>
    <row r="15" spans="1:23" ht="39.75" customHeight="1" x14ac:dyDescent="0.2">
      <c r="A15" s="245"/>
      <c r="B15" s="492" t="s">
        <v>4</v>
      </c>
      <c r="C15" s="685">
        <f>SUM(C10:D14)</f>
        <v>67</v>
      </c>
      <c r="D15" s="685"/>
      <c r="E15" s="497">
        <f>SUM(E10:E14)</f>
        <v>100</v>
      </c>
      <c r="F15" s="497"/>
      <c r="G15" s="687">
        <f>SUM(G10:G14)</f>
        <v>110154</v>
      </c>
      <c r="H15" s="685"/>
      <c r="I15" s="498">
        <f>SUM(I10:I14)</f>
        <v>100</v>
      </c>
      <c r="J15" s="499"/>
      <c r="K15" s="685">
        <f>SUM(K10:L14)</f>
        <v>2085856</v>
      </c>
      <c r="L15" s="685"/>
      <c r="M15" s="500">
        <f>SUM(M10:M14)</f>
        <v>100</v>
      </c>
      <c r="N15" s="501"/>
      <c r="O15" s="496"/>
      <c r="P15" s="88"/>
      <c r="Q15" s="246"/>
      <c r="S15" s="246"/>
      <c r="U15" s="247"/>
      <c r="V15" s="248"/>
      <c r="W15" s="245"/>
    </row>
    <row r="16" spans="1:23" ht="27" customHeight="1" x14ac:dyDescent="0.2"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46"/>
      <c r="P16" s="35"/>
      <c r="Q16" s="35"/>
      <c r="S16" s="35"/>
      <c r="U16" s="1"/>
      <c r="V16" s="1"/>
      <c r="W16" s="1"/>
    </row>
    <row r="17" spans="2:23" ht="15.75" x14ac:dyDescent="0.25">
      <c r="B17" s="688"/>
      <c r="C17" s="688"/>
      <c r="D17" s="688"/>
      <c r="E17" s="688"/>
      <c r="F17" s="688"/>
      <c r="G17" s="688"/>
      <c r="H17" s="688"/>
      <c r="I17" s="688"/>
      <c r="J17" s="688"/>
      <c r="O17" s="46"/>
      <c r="P17" s="35"/>
      <c r="Q17" s="89">
        <f>SUM(Q11:Q16)</f>
        <v>67</v>
      </c>
      <c r="S17" s="89">
        <f>SUM(S11:S16)</f>
        <v>110154</v>
      </c>
      <c r="U17" s="89">
        <f>SUM(U11:U16)</f>
        <v>2085856</v>
      </c>
      <c r="V17" s="1"/>
      <c r="W17" s="1"/>
    </row>
    <row r="18" spans="2:23" ht="20.100000000000001" customHeight="1" x14ac:dyDescent="0.2">
      <c r="B18"/>
      <c r="C18"/>
      <c r="D18"/>
      <c r="E18"/>
      <c r="F18"/>
      <c r="G18"/>
      <c r="H18"/>
      <c r="I18"/>
      <c r="J18"/>
      <c r="O18" s="46"/>
      <c r="P18" s="1"/>
      <c r="Q18" s="90"/>
      <c r="R18" s="90"/>
      <c r="S18" s="90"/>
      <c r="T18" s="90"/>
      <c r="U18" s="90"/>
      <c r="V18" s="1"/>
      <c r="W18" s="1"/>
    </row>
    <row r="19" spans="2:23" ht="20.100000000000001" customHeight="1" x14ac:dyDescent="0.2">
      <c r="O19" s="46"/>
      <c r="P19" s="1"/>
      <c r="Q19" s="90"/>
      <c r="R19" s="90"/>
      <c r="S19" s="90"/>
      <c r="T19" s="90"/>
      <c r="U19" s="90"/>
      <c r="V19" s="1"/>
      <c r="W19" s="1"/>
    </row>
    <row r="20" spans="2:23" ht="20.100000000000001" customHeight="1" x14ac:dyDescent="0.2">
      <c r="O20" s="46"/>
      <c r="P20" s="1"/>
      <c r="R20" s="1"/>
      <c r="S20" s="1"/>
      <c r="T20" s="1"/>
      <c r="U20" s="1"/>
      <c r="V20" s="1"/>
      <c r="W20" s="1"/>
    </row>
    <row r="21" spans="2:23" ht="20.100000000000001" customHeight="1" x14ac:dyDescent="0.2">
      <c r="P21" s="1"/>
      <c r="R21" s="1"/>
      <c r="S21" s="1"/>
      <c r="T21" s="1"/>
      <c r="U21" s="1"/>
      <c r="V21" s="1"/>
      <c r="W21" s="1"/>
    </row>
    <row r="22" spans="2:23" ht="20.100000000000001" customHeight="1" x14ac:dyDescent="0.2">
      <c r="P22" s="1"/>
      <c r="R22" s="1"/>
      <c r="S22" s="1"/>
      <c r="T22" s="1"/>
      <c r="U22" s="1"/>
      <c r="V22" s="1"/>
      <c r="W22" s="1"/>
    </row>
    <row r="23" spans="2:23" ht="20.100000000000001" customHeight="1" x14ac:dyDescent="0.2">
      <c r="P23" s="1"/>
      <c r="R23" s="1"/>
      <c r="S23" s="1"/>
      <c r="T23" s="1"/>
      <c r="U23" s="1"/>
      <c r="V23" s="1"/>
      <c r="W23" s="1"/>
    </row>
    <row r="24" spans="2:23" ht="20.100000000000001" customHeight="1" x14ac:dyDescent="0.2">
      <c r="P24" s="1"/>
      <c r="R24" s="1"/>
      <c r="S24" s="1"/>
      <c r="T24" s="1"/>
      <c r="U24" s="1"/>
      <c r="V24" s="1"/>
      <c r="W24" s="1"/>
    </row>
    <row r="25" spans="2:23" ht="20.100000000000001" customHeight="1" x14ac:dyDescent="0.2">
      <c r="P25" s="1"/>
      <c r="R25" s="1"/>
      <c r="S25" s="1"/>
      <c r="T25" s="1"/>
      <c r="U25" s="1"/>
      <c r="V25" s="1"/>
      <c r="W25" s="1"/>
    </row>
    <row r="26" spans="2:23" ht="20.100000000000001" customHeight="1" x14ac:dyDescent="0.2"/>
    <row r="27" spans="2:23" ht="20.100000000000001" customHeight="1" x14ac:dyDescent="0.2"/>
    <row r="28" spans="2:23" ht="20.100000000000001" customHeight="1" x14ac:dyDescent="0.2"/>
    <row r="29" spans="2:23" ht="20.100000000000001" customHeight="1" x14ac:dyDescent="0.2"/>
    <row r="30" spans="2:23" ht="20.100000000000001" customHeight="1" x14ac:dyDescent="0.2"/>
    <row r="31" spans="2:23" ht="20.100000000000001" customHeight="1" x14ac:dyDescent="0.2"/>
    <row r="32" spans="2:23" ht="20.100000000000001" customHeight="1" x14ac:dyDescent="0.2"/>
    <row r="33" spans="2:10" ht="20.100000000000001" customHeight="1" x14ac:dyDescent="0.2"/>
    <row r="34" spans="2:10" ht="20.100000000000001" customHeight="1" x14ac:dyDescent="0.2"/>
    <row r="35" spans="2:10" ht="20.100000000000001" customHeight="1" x14ac:dyDescent="0.2"/>
    <row r="36" spans="2:10" ht="20.100000000000001" customHeight="1" x14ac:dyDescent="0.2"/>
    <row r="37" spans="2:10" ht="20.100000000000001" customHeight="1" x14ac:dyDescent="0.2"/>
    <row r="38" spans="2:10" ht="20.100000000000001" customHeight="1" x14ac:dyDescent="0.2"/>
    <row r="39" spans="2:10" ht="20.100000000000001" customHeight="1" x14ac:dyDescent="0.2"/>
    <row r="40" spans="2:10" ht="20.100000000000001" customHeight="1" x14ac:dyDescent="0.2"/>
    <row r="41" spans="2:10" ht="20.100000000000001" customHeight="1" x14ac:dyDescent="0.2"/>
    <row r="42" spans="2:10" ht="20.100000000000001" customHeight="1" x14ac:dyDescent="0.25">
      <c r="B42" s="688"/>
      <c r="C42" s="688"/>
      <c r="D42" s="688"/>
      <c r="E42" s="688"/>
      <c r="F42" s="688"/>
      <c r="G42" s="688"/>
      <c r="H42" s="688"/>
      <c r="I42" s="688"/>
      <c r="J42" s="688"/>
    </row>
    <row r="43" spans="2:10" ht="20.100000000000001" customHeight="1" x14ac:dyDescent="0.2"/>
    <row r="44" spans="2:10" ht="20.100000000000001" customHeight="1" x14ac:dyDescent="0.2"/>
    <row r="45" spans="2:10" ht="20.100000000000001" customHeight="1" x14ac:dyDescent="0.2"/>
    <row r="46" spans="2:10" ht="20.100000000000001" customHeight="1" x14ac:dyDescent="0.2"/>
    <row r="47" spans="2:10" ht="20.100000000000001" customHeight="1" x14ac:dyDescent="0.2"/>
    <row r="48" spans="2:10" ht="20.100000000000001" customHeight="1" x14ac:dyDescent="0.2"/>
    <row r="49" spans="2:23" ht="20.100000000000001" customHeight="1" x14ac:dyDescent="0.2"/>
    <row r="50" spans="2:23" ht="20.100000000000001" customHeight="1" x14ac:dyDescent="0.2"/>
    <row r="51" spans="2:23" ht="20.100000000000001" customHeight="1" x14ac:dyDescent="0.2"/>
    <row r="52" spans="2:23" ht="15.75" customHeight="1" x14ac:dyDescent="0.2"/>
    <row r="53" spans="2:23" ht="20.100000000000001" customHeight="1" x14ac:dyDescent="0.2"/>
    <row r="54" spans="2:23" ht="20.100000000000001" customHeight="1" x14ac:dyDescent="0.2"/>
    <row r="55" spans="2:23" ht="20.100000000000001" customHeight="1" x14ac:dyDescent="0.2"/>
    <row r="56" spans="2:23" ht="20.100000000000001" customHeight="1" x14ac:dyDescent="0.2"/>
    <row r="57" spans="2:23" ht="20.100000000000001" customHeight="1" x14ac:dyDescent="0.2"/>
    <row r="58" spans="2:23" ht="20.100000000000001" customHeight="1" x14ac:dyDescent="0.2"/>
    <row r="59" spans="2:23" ht="12" customHeight="1" x14ac:dyDescent="0.2"/>
    <row r="60" spans="2:23" ht="24.95" customHeight="1" x14ac:dyDescent="0.2">
      <c r="B60" s="267" t="s">
        <v>176</v>
      </c>
      <c r="C60" s="102"/>
      <c r="D60" s="102"/>
      <c r="E60" s="102"/>
      <c r="F60" s="102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"/>
      <c r="T60" s="1"/>
      <c r="U60" s="1"/>
      <c r="V60" s="1"/>
      <c r="W60" s="1"/>
    </row>
    <row r="61" spans="2:23" s="8" customFormat="1" ht="20.100000000000001" customHeight="1" x14ac:dyDescent="0.2">
      <c r="B61" s="664" t="s">
        <v>178</v>
      </c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268"/>
      <c r="P61" s="268"/>
      <c r="Q61" s="268"/>
      <c r="R61" s="268"/>
    </row>
    <row r="62" spans="2:23" s="8" customFormat="1" ht="20.100000000000001" customHeight="1" x14ac:dyDescent="0.2">
      <c r="B62" s="686" t="s">
        <v>182</v>
      </c>
      <c r="C62" s="686"/>
      <c r="D62" s="686"/>
      <c r="E62" s="686"/>
      <c r="F62" s="686"/>
      <c r="G62" s="686"/>
      <c r="H62" s="686"/>
      <c r="I62" s="686"/>
      <c r="J62" s="686"/>
      <c r="K62" s="686"/>
      <c r="L62" s="686"/>
      <c r="M62" s="686"/>
      <c r="N62" s="686"/>
    </row>
  </sheetData>
  <mergeCells count="33">
    <mergeCell ref="B3:N3"/>
    <mergeCell ref="C8:D8"/>
    <mergeCell ref="B5:N5"/>
    <mergeCell ref="B6:N6"/>
    <mergeCell ref="K7:N7"/>
    <mergeCell ref="K8:L8"/>
    <mergeCell ref="B7:B8"/>
    <mergeCell ref="C7:F7"/>
    <mergeCell ref="G7:J7"/>
    <mergeCell ref="G8:H8"/>
    <mergeCell ref="I8:J8"/>
    <mergeCell ref="M8:N8"/>
    <mergeCell ref="E8:F8"/>
    <mergeCell ref="C13:D13"/>
    <mergeCell ref="G10:H10"/>
    <mergeCell ref="G11:H11"/>
    <mergeCell ref="G12:H12"/>
    <mergeCell ref="G13:H13"/>
    <mergeCell ref="C10:D10"/>
    <mergeCell ref="C11:D11"/>
    <mergeCell ref="C12:D12"/>
    <mergeCell ref="B61:N61"/>
    <mergeCell ref="B62:N62"/>
    <mergeCell ref="G15:H15"/>
    <mergeCell ref="B42:D42"/>
    <mergeCell ref="E42:J42"/>
    <mergeCell ref="B17:J17"/>
    <mergeCell ref="C15:D15"/>
    <mergeCell ref="K10:L10"/>
    <mergeCell ref="K11:L11"/>
    <mergeCell ref="K12:L12"/>
    <mergeCell ref="K13:L13"/>
    <mergeCell ref="K15:L15"/>
  </mergeCells>
  <phoneticPr fontId="4" type="noConversion"/>
  <printOptions horizontalCentered="1" verticalCentered="1"/>
  <pageMargins left="0.39370078740157483" right="0" top="0" bottom="0" header="0" footer="0"/>
  <pageSetup paperSize="9" scale="54" orientation="portrait" r:id="rId1"/>
  <headerFooter alignWithMargins="0"/>
  <colBreaks count="1" manualBreakCount="1">
    <brk id="14" max="1048575" man="1"/>
  </colBreaks>
  <ignoredErrors>
    <ignoredError sqref="K15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showGridLines="0" view="pageBreakPreview" zoomScale="60" zoomScaleNormal="115" zoomScalePageLayoutView="115" workbookViewId="0">
      <selection activeCell="T34" sqref="T34"/>
    </sheetView>
  </sheetViews>
  <sheetFormatPr baseColWidth="10" defaultColWidth="11.42578125" defaultRowHeight="12.75" x14ac:dyDescent="0.2"/>
  <cols>
    <col min="1" max="1" width="11.42578125" style="1"/>
    <col min="2" max="2" width="42.42578125" style="1" customWidth="1"/>
    <col min="3" max="3" width="12.7109375" style="1" customWidth="1"/>
    <col min="4" max="4" width="3.7109375" style="1" customWidth="1"/>
    <col min="5" max="5" width="12.7109375" style="1" customWidth="1"/>
    <col min="6" max="6" width="5" style="1" customWidth="1"/>
    <col min="7" max="7" width="15.7109375" style="1" customWidth="1"/>
    <col min="8" max="8" width="6.42578125" style="1" customWidth="1"/>
    <col min="9" max="9" width="15.7109375" style="1" customWidth="1"/>
    <col min="10" max="10" width="6.85546875" style="1" customWidth="1"/>
    <col min="11" max="11" width="18.7109375" style="1" customWidth="1"/>
    <col min="12" max="12" width="4.7109375" style="1" customWidth="1"/>
    <col min="13" max="13" width="12.7109375" style="1" customWidth="1"/>
    <col min="14" max="14" width="3.42578125" style="1" customWidth="1"/>
    <col min="15" max="15" width="5.7109375" style="1" customWidth="1"/>
    <col min="16" max="16" width="10.7109375" style="1" customWidth="1"/>
    <col min="17" max="17" width="2.7109375" style="1" customWidth="1"/>
    <col min="18" max="18" width="3.7109375" style="1" customWidth="1"/>
    <col min="19" max="19" width="12.7109375" style="1" customWidth="1"/>
    <col min="20" max="20" width="5.7109375" style="1" customWidth="1"/>
    <col min="21" max="21" width="6.7109375" style="1" customWidth="1"/>
    <col min="22" max="22" width="2.7109375" style="1" customWidth="1"/>
    <col min="23" max="16384" width="11.42578125" style="1"/>
  </cols>
  <sheetData>
    <row r="2" spans="1:22" ht="21" customHeight="1" x14ac:dyDescent="0.25">
      <c r="B2" s="700" t="s">
        <v>156</v>
      </c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"/>
      <c r="P2" s="7"/>
      <c r="Q2" s="7"/>
      <c r="R2" s="7"/>
      <c r="S2" s="7"/>
      <c r="T2" s="7"/>
      <c r="U2" s="7"/>
      <c r="V2" s="7"/>
    </row>
    <row r="3" spans="1:22" ht="30" customHeight="1" x14ac:dyDescent="0.2">
      <c r="B3" s="36" t="s">
        <v>77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101"/>
      <c r="O3" s="27"/>
      <c r="P3" s="27"/>
      <c r="Q3" s="27"/>
      <c r="R3" s="27"/>
      <c r="S3" s="27"/>
      <c r="T3" s="27"/>
      <c r="U3" s="27"/>
      <c r="V3" s="27"/>
    </row>
    <row r="4" spans="1:22" ht="42" customHeight="1" x14ac:dyDescent="0.2">
      <c r="B4" s="600" t="s">
        <v>106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27"/>
      <c r="P4" s="27"/>
      <c r="Q4" s="27"/>
      <c r="R4" s="27"/>
      <c r="S4" s="27"/>
      <c r="T4" s="27"/>
      <c r="U4" s="27"/>
      <c r="V4" s="27"/>
    </row>
    <row r="5" spans="1:22" ht="30" customHeight="1" x14ac:dyDescent="0.2">
      <c r="B5" s="642">
        <v>2019</v>
      </c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9"/>
      <c r="P5" s="9"/>
      <c r="Q5" s="9"/>
      <c r="R5" s="9"/>
      <c r="S5" s="9"/>
      <c r="T5" s="9"/>
      <c r="U5" s="9"/>
      <c r="V5" s="9"/>
    </row>
    <row r="6" spans="1:22" ht="30" customHeight="1" thickBot="1" x14ac:dyDescent="0.25">
      <c r="A6" s="245"/>
      <c r="B6" s="697" t="s">
        <v>47</v>
      </c>
      <c r="C6" s="698" t="s">
        <v>1</v>
      </c>
      <c r="D6" s="699"/>
      <c r="E6" s="699"/>
      <c r="F6" s="630"/>
      <c r="G6" s="698" t="s">
        <v>8</v>
      </c>
      <c r="H6" s="699"/>
      <c r="I6" s="699"/>
      <c r="J6" s="630"/>
      <c r="K6" s="698" t="s">
        <v>6</v>
      </c>
      <c r="L6" s="699"/>
      <c r="M6" s="699"/>
      <c r="N6" s="699"/>
      <c r="O6" s="245"/>
      <c r="P6" s="245"/>
    </row>
    <row r="7" spans="1:22" ht="30" customHeight="1" x14ac:dyDescent="0.2">
      <c r="A7" s="245"/>
      <c r="B7" s="697"/>
      <c r="C7" s="618" t="s">
        <v>35</v>
      </c>
      <c r="D7" s="618"/>
      <c r="E7" s="701" t="s">
        <v>2</v>
      </c>
      <c r="F7" s="617"/>
      <c r="G7" s="618" t="s">
        <v>35</v>
      </c>
      <c r="H7" s="618"/>
      <c r="I7" s="701" t="s">
        <v>2</v>
      </c>
      <c r="J7" s="617"/>
      <c r="K7" s="701" t="s">
        <v>35</v>
      </c>
      <c r="L7" s="617"/>
      <c r="M7" s="514" t="s">
        <v>2</v>
      </c>
      <c r="N7" s="320"/>
      <c r="O7" s="245"/>
      <c r="P7" s="245"/>
    </row>
    <row r="8" spans="1:22" s="99" customFormat="1" ht="30" customHeight="1" x14ac:dyDescent="0.25">
      <c r="A8" s="511"/>
      <c r="B8" s="525" t="s">
        <v>113</v>
      </c>
      <c r="C8" s="515">
        <v>5</v>
      </c>
      <c r="D8" s="515"/>
      <c r="E8" s="516">
        <f>C8/C17*100</f>
        <v>7.4626865671641784</v>
      </c>
      <c r="F8" s="515"/>
      <c r="G8" s="515">
        <v>136</v>
      </c>
      <c r="H8" s="515"/>
      <c r="I8" s="516">
        <f>G8/G17*100</f>
        <v>0.12346351471576157</v>
      </c>
      <c r="J8" s="515"/>
      <c r="K8" s="515">
        <v>7768</v>
      </c>
      <c r="L8" s="515"/>
      <c r="M8" s="516">
        <f>K8/K17*100</f>
        <v>0.37241305248300938</v>
      </c>
      <c r="N8" s="511"/>
      <c r="O8" s="511"/>
      <c r="P8" s="511"/>
    </row>
    <row r="9" spans="1:22" s="99" customFormat="1" ht="30" customHeight="1" x14ac:dyDescent="0.25">
      <c r="A9" s="511"/>
      <c r="B9" s="527" t="s">
        <v>114</v>
      </c>
      <c r="C9" s="515">
        <v>6</v>
      </c>
      <c r="D9" s="515"/>
      <c r="E9" s="516">
        <f>C9/C17*100</f>
        <v>8.9552238805970141</v>
      </c>
      <c r="F9" s="515"/>
      <c r="G9" s="515">
        <v>378</v>
      </c>
      <c r="H9" s="515"/>
      <c r="I9" s="516">
        <f>G9/G17*100</f>
        <v>0.34315594531292554</v>
      </c>
      <c r="J9" s="515"/>
      <c r="K9" s="515">
        <v>11072</v>
      </c>
      <c r="L9" s="515"/>
      <c r="M9" s="516">
        <f>K9/K17*100</f>
        <v>0.53081324885322856</v>
      </c>
      <c r="N9" s="511"/>
      <c r="O9" s="511"/>
      <c r="P9" s="511"/>
    </row>
    <row r="10" spans="1:22" s="99" customFormat="1" ht="30" customHeight="1" x14ac:dyDescent="0.25">
      <c r="A10" s="511"/>
      <c r="B10" s="527" t="s">
        <v>115</v>
      </c>
      <c r="C10" s="515">
        <v>7</v>
      </c>
      <c r="D10" s="517"/>
      <c r="E10" s="516">
        <f>C10/C17*100</f>
        <v>10.44776119402985</v>
      </c>
      <c r="F10" s="515"/>
      <c r="G10" s="515">
        <v>983</v>
      </c>
      <c r="H10" s="517"/>
      <c r="I10" s="516">
        <f>G10/G17*100</f>
        <v>0.89238702180583551</v>
      </c>
      <c r="J10" s="515"/>
      <c r="K10" s="515">
        <v>44368</v>
      </c>
      <c r="L10" s="517"/>
      <c r="M10" s="516">
        <f>K10/K17*100</f>
        <v>2.1270883512572296</v>
      </c>
      <c r="N10" s="511"/>
      <c r="O10" s="511"/>
      <c r="P10" s="511"/>
    </row>
    <row r="11" spans="1:22" s="99" customFormat="1" ht="30" customHeight="1" x14ac:dyDescent="0.25">
      <c r="A11" s="511"/>
      <c r="B11" s="527" t="s">
        <v>116</v>
      </c>
      <c r="C11" s="515">
        <v>11</v>
      </c>
      <c r="D11" s="517"/>
      <c r="E11" s="516">
        <f>C11/C17*100</f>
        <v>16.417910447761194</v>
      </c>
      <c r="F11" s="515"/>
      <c r="G11" s="515">
        <v>2430</v>
      </c>
      <c r="H11" s="517"/>
      <c r="I11" s="516">
        <f>G11/G17*100</f>
        <v>2.2060025055830925</v>
      </c>
      <c r="J11" s="515"/>
      <c r="K11" s="515">
        <v>82112</v>
      </c>
      <c r="L11" s="517"/>
      <c r="M11" s="516">
        <f>K11/K17*100</f>
        <v>3.9366092386051577</v>
      </c>
      <c r="N11" s="511"/>
      <c r="O11" s="511"/>
      <c r="P11" s="511"/>
    </row>
    <row r="12" spans="1:22" s="99" customFormat="1" ht="30" customHeight="1" x14ac:dyDescent="0.25">
      <c r="A12" s="511"/>
      <c r="B12" s="527" t="s">
        <v>112</v>
      </c>
      <c r="C12" s="515">
        <v>8</v>
      </c>
      <c r="D12" s="517"/>
      <c r="E12" s="516">
        <f>C12/C17*100</f>
        <v>11.940298507462686</v>
      </c>
      <c r="F12" s="515"/>
      <c r="G12" s="515">
        <v>2617</v>
      </c>
      <c r="H12" s="517"/>
      <c r="I12" s="516">
        <f>G12/G17*100</f>
        <v>2.3757648383172647</v>
      </c>
      <c r="J12" s="515"/>
      <c r="K12" s="515">
        <v>33696</v>
      </c>
      <c r="L12" s="517"/>
      <c r="M12" s="516">
        <f>K12/K17*100</f>
        <v>1.6154518816255772</v>
      </c>
      <c r="N12" s="511"/>
      <c r="O12" s="511"/>
      <c r="P12" s="511"/>
    </row>
    <row r="13" spans="1:22" s="99" customFormat="1" ht="30" customHeight="1" x14ac:dyDescent="0.25">
      <c r="A13" s="511"/>
      <c r="B13" s="527" t="s">
        <v>117</v>
      </c>
      <c r="C13" s="515">
        <v>11</v>
      </c>
      <c r="D13" s="517"/>
      <c r="E13" s="516">
        <f>C13/C17*100</f>
        <v>16.417910447761194</v>
      </c>
      <c r="F13" s="515"/>
      <c r="G13" s="515">
        <v>6144</v>
      </c>
      <c r="H13" s="517"/>
      <c r="I13" s="516">
        <f>G13/G17*100</f>
        <v>5.577645841276758</v>
      </c>
      <c r="J13" s="515"/>
      <c r="K13" s="515">
        <v>399088</v>
      </c>
      <c r="L13" s="517"/>
      <c r="M13" s="516">
        <f>K13/K17*100</f>
        <v>19.133056164950986</v>
      </c>
      <c r="N13" s="511"/>
      <c r="O13" s="511"/>
      <c r="P13" s="511"/>
    </row>
    <row r="14" spans="1:22" s="99" customFormat="1" ht="30" customHeight="1" x14ac:dyDescent="0.25">
      <c r="A14" s="511"/>
      <c r="B14" s="527" t="s">
        <v>118</v>
      </c>
      <c r="C14" s="515">
        <v>3</v>
      </c>
      <c r="D14" s="517"/>
      <c r="E14" s="516">
        <f>C14/C17*100</f>
        <v>4.4776119402985071</v>
      </c>
      <c r="F14" s="515"/>
      <c r="G14" s="515">
        <v>2912</v>
      </c>
      <c r="H14" s="517"/>
      <c r="I14" s="516">
        <f>G14/G17*100</f>
        <v>2.64357172685513</v>
      </c>
      <c r="J14" s="515"/>
      <c r="K14" s="515">
        <v>78568</v>
      </c>
      <c r="L14" s="517"/>
      <c r="M14" s="516">
        <f>K14/K17*100</f>
        <v>3.7667029747019929</v>
      </c>
      <c r="N14" s="511"/>
      <c r="O14" s="511"/>
      <c r="P14" s="511"/>
    </row>
    <row r="15" spans="1:22" s="99" customFormat="1" ht="30" customHeight="1" x14ac:dyDescent="0.25">
      <c r="A15" s="511"/>
      <c r="B15" s="525" t="s">
        <v>120</v>
      </c>
      <c r="C15" s="515">
        <v>16</v>
      </c>
      <c r="D15" s="517"/>
      <c r="E15" s="516">
        <f>C15/C17*100</f>
        <v>23.880597014925371</v>
      </c>
      <c r="F15" s="515"/>
      <c r="G15" s="515">
        <v>94554</v>
      </c>
      <c r="H15" s="517"/>
      <c r="I15" s="516">
        <f>G15/G17*100</f>
        <v>85.838008606133229</v>
      </c>
      <c r="J15" s="515"/>
      <c r="K15" s="515">
        <v>1429184</v>
      </c>
      <c r="L15" s="517"/>
      <c r="M15" s="516">
        <f>K15/K17*100</f>
        <v>68.517865087522821</v>
      </c>
      <c r="N15" s="511"/>
      <c r="O15" s="511"/>
      <c r="P15" s="511"/>
    </row>
    <row r="16" spans="1:22" s="99" customFormat="1" ht="5.25" customHeight="1" x14ac:dyDescent="0.25">
      <c r="A16" s="511"/>
      <c r="B16" s="526"/>
      <c r="C16" s="518"/>
      <c r="D16" s="518"/>
      <c r="E16" s="519"/>
      <c r="F16" s="520"/>
      <c r="G16" s="518"/>
      <c r="H16" s="518"/>
      <c r="I16" s="519"/>
      <c r="J16" s="520"/>
      <c r="K16" s="520"/>
      <c r="L16" s="518"/>
      <c r="M16" s="519"/>
      <c r="N16" s="511"/>
      <c r="O16" s="511"/>
      <c r="P16" s="511"/>
    </row>
    <row r="17" spans="1:18" s="99" customFormat="1" ht="30" customHeight="1" x14ac:dyDescent="0.25">
      <c r="A17" s="511"/>
      <c r="B17" s="521" t="s">
        <v>4</v>
      </c>
      <c r="C17" s="522">
        <f>SUM(C8:C16)</f>
        <v>67</v>
      </c>
      <c r="D17" s="522"/>
      <c r="E17" s="523">
        <f>SUM(E8:E16)</f>
        <v>99.999999999999986</v>
      </c>
      <c r="F17" s="522"/>
      <c r="G17" s="522">
        <f>SUM(G8:G16)</f>
        <v>110154</v>
      </c>
      <c r="H17" s="522"/>
      <c r="I17" s="523">
        <f>SUM(I8:I16)</f>
        <v>100</v>
      </c>
      <c r="J17" s="522"/>
      <c r="K17" s="522">
        <f>SUM(K8:K16)</f>
        <v>2085856</v>
      </c>
      <c r="L17" s="522"/>
      <c r="M17" s="523">
        <f>SUM(M8:M16)</f>
        <v>100</v>
      </c>
      <c r="N17" s="524"/>
      <c r="O17" s="511"/>
      <c r="P17" s="511"/>
    </row>
    <row r="18" spans="1:18" ht="24.95" customHeight="1" x14ac:dyDescent="0.2">
      <c r="B18" s="267" t="s">
        <v>176</v>
      </c>
      <c r="C18" s="102"/>
      <c r="D18" s="102"/>
      <c r="E18" s="102"/>
      <c r="F18" s="102"/>
      <c r="G18" s="102"/>
      <c r="H18" s="102"/>
      <c r="I18" s="102"/>
      <c r="J18" s="103"/>
      <c r="K18" s="103"/>
      <c r="L18" s="103"/>
      <c r="M18" s="103"/>
      <c r="N18" s="103"/>
      <c r="O18" s="512"/>
      <c r="P18" s="512"/>
      <c r="Q18" s="103"/>
      <c r="R18" s="103"/>
    </row>
    <row r="19" spans="1:18" s="8" customFormat="1" ht="20.100000000000001" customHeight="1" x14ac:dyDescent="0.2">
      <c r="B19" s="664" t="s">
        <v>178</v>
      </c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513"/>
      <c r="P19" s="513"/>
      <c r="Q19" s="268"/>
      <c r="R19" s="268"/>
    </row>
    <row r="20" spans="1:18" s="8" customFormat="1" ht="20.100000000000001" customHeight="1" x14ac:dyDescent="0.2">
      <c r="B20" s="686" t="s">
        <v>182</v>
      </c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230"/>
      <c r="P20" s="230"/>
    </row>
    <row r="21" spans="1:18" x14ac:dyDescent="0.2">
      <c r="B21" s="1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45"/>
      <c r="P21" s="245"/>
    </row>
    <row r="22" spans="1:18" x14ac:dyDescent="0.2">
      <c r="B22" s="1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45"/>
      <c r="P22" s="245"/>
    </row>
    <row r="23" spans="1:18" x14ac:dyDescent="0.2"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245"/>
      <c r="P23" s="245"/>
    </row>
    <row r="24" spans="1:18" x14ac:dyDescent="0.2">
      <c r="B24" s="1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245"/>
      <c r="P24" s="245"/>
    </row>
    <row r="25" spans="1:18" x14ac:dyDescent="0.2">
      <c r="B25" s="3"/>
    </row>
  </sheetData>
  <mergeCells count="14">
    <mergeCell ref="B2:N2"/>
    <mergeCell ref="B5:N5"/>
    <mergeCell ref="E7:F7"/>
    <mergeCell ref="G7:H7"/>
    <mergeCell ref="I7:J7"/>
    <mergeCell ref="G6:J6"/>
    <mergeCell ref="C6:F6"/>
    <mergeCell ref="K7:L7"/>
    <mergeCell ref="B19:N19"/>
    <mergeCell ref="B20:N20"/>
    <mergeCell ref="B6:B7"/>
    <mergeCell ref="C7:D7"/>
    <mergeCell ref="B4:N4"/>
    <mergeCell ref="K6:N6"/>
  </mergeCells>
  <phoneticPr fontId="4" type="noConversion"/>
  <printOptions horizontalCentered="1" verticalCentered="1"/>
  <pageMargins left="0" right="0" top="0.98425196850393704" bottom="0" header="0" footer="0"/>
  <pageSetup paperSize="9" scale="7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showGridLines="0" view="pageBreakPreview" topLeftCell="B1" zoomScale="60" workbookViewId="0">
      <selection activeCell="T34" sqref="T34"/>
    </sheetView>
  </sheetViews>
  <sheetFormatPr baseColWidth="10" defaultRowHeight="12.75" x14ac:dyDescent="0.2"/>
  <cols>
    <col min="1" max="1" width="3.85546875" customWidth="1"/>
    <col min="12" max="12" width="3.85546875" customWidth="1"/>
  </cols>
  <sheetData>
    <row r="1" spans="2:19" ht="25.5" customHeight="1" x14ac:dyDescent="0.25">
      <c r="B1" s="700" t="s">
        <v>159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</row>
    <row r="2" spans="2:19" ht="21.75" customHeight="1" x14ac:dyDescent="0.2">
      <c r="B2" s="36" t="s">
        <v>77</v>
      </c>
      <c r="C2" s="36"/>
      <c r="D2" s="36"/>
      <c r="E2" s="36"/>
      <c r="F2" s="36"/>
      <c r="G2" s="36"/>
      <c r="H2" s="36"/>
      <c r="I2" s="36"/>
      <c r="J2" s="36"/>
      <c r="K2" s="36"/>
      <c r="L2" s="101"/>
    </row>
    <row r="3" spans="2:19" ht="46.5" customHeight="1" x14ac:dyDescent="0.2">
      <c r="B3" s="600" t="s">
        <v>144</v>
      </c>
      <c r="C3" s="600"/>
      <c r="D3" s="600"/>
      <c r="E3" s="600"/>
      <c r="F3" s="600"/>
      <c r="G3" s="600"/>
      <c r="H3" s="600"/>
      <c r="I3" s="600"/>
      <c r="J3" s="600"/>
      <c r="K3" s="600"/>
      <c r="L3" s="600"/>
    </row>
    <row r="4" spans="2:19" ht="33" customHeight="1" x14ac:dyDescent="0.2">
      <c r="B4" s="599">
        <v>2019</v>
      </c>
      <c r="C4" s="599"/>
      <c r="D4" s="599"/>
      <c r="E4" s="599"/>
      <c r="F4" s="599"/>
      <c r="G4" s="599"/>
      <c r="H4" s="599"/>
      <c r="I4" s="599"/>
      <c r="J4" s="599"/>
      <c r="K4" s="599"/>
      <c r="L4" s="599"/>
    </row>
    <row r="5" spans="2:19" x14ac:dyDescent="0.2">
      <c r="N5" s="223" t="s">
        <v>47</v>
      </c>
      <c r="O5" s="223" t="s">
        <v>1</v>
      </c>
      <c r="P5" s="223" t="s">
        <v>8</v>
      </c>
      <c r="Q5" s="223" t="s">
        <v>6</v>
      </c>
      <c r="R5" s="223"/>
      <c r="S5" s="223"/>
    </row>
    <row r="6" spans="2:19" ht="15" customHeight="1" x14ac:dyDescent="0.2">
      <c r="N6" s="249" t="s">
        <v>113</v>
      </c>
      <c r="O6" s="250">
        <v>5</v>
      </c>
      <c r="P6" s="251">
        <v>136</v>
      </c>
      <c r="Q6" s="251">
        <v>7768</v>
      </c>
      <c r="R6" s="223"/>
      <c r="S6" s="223"/>
    </row>
    <row r="7" spans="2:19" ht="15" customHeight="1" x14ac:dyDescent="0.2">
      <c r="N7" s="249" t="s">
        <v>114</v>
      </c>
      <c r="O7" s="250">
        <v>6</v>
      </c>
      <c r="P7" s="251">
        <v>378</v>
      </c>
      <c r="Q7" s="251">
        <v>11072</v>
      </c>
      <c r="R7" s="223"/>
      <c r="S7" s="223"/>
    </row>
    <row r="8" spans="2:19" ht="15" customHeight="1" x14ac:dyDescent="0.2">
      <c r="N8" s="249" t="s">
        <v>115</v>
      </c>
      <c r="O8" s="250">
        <v>7</v>
      </c>
      <c r="P8" s="251">
        <v>983</v>
      </c>
      <c r="Q8" s="251">
        <v>44368</v>
      </c>
      <c r="R8" s="223"/>
      <c r="S8" s="223"/>
    </row>
    <row r="9" spans="2:19" ht="15" customHeight="1" x14ac:dyDescent="0.2">
      <c r="N9" s="249" t="s">
        <v>116</v>
      </c>
      <c r="O9" s="250">
        <v>11</v>
      </c>
      <c r="P9" s="251">
        <v>2430</v>
      </c>
      <c r="Q9" s="251">
        <v>82112</v>
      </c>
      <c r="R9" s="223"/>
      <c r="S9" s="223"/>
    </row>
    <row r="10" spans="2:19" ht="15" customHeight="1" x14ac:dyDescent="0.2">
      <c r="N10" s="249" t="s">
        <v>112</v>
      </c>
      <c r="O10" s="250">
        <v>8</v>
      </c>
      <c r="P10" s="251">
        <v>2617</v>
      </c>
      <c r="Q10" s="251">
        <v>33696</v>
      </c>
      <c r="R10" s="223"/>
      <c r="S10" s="223"/>
    </row>
    <row r="11" spans="2:19" ht="15" customHeight="1" x14ac:dyDescent="0.2">
      <c r="N11" s="249" t="s">
        <v>117</v>
      </c>
      <c r="O11" s="250">
        <v>11</v>
      </c>
      <c r="P11" s="251">
        <v>6144</v>
      </c>
      <c r="Q11" s="251">
        <v>399088</v>
      </c>
      <c r="R11" s="223"/>
      <c r="S11" s="223"/>
    </row>
    <row r="12" spans="2:19" ht="15" customHeight="1" x14ac:dyDescent="0.2">
      <c r="N12" s="249" t="s">
        <v>118</v>
      </c>
      <c r="O12" s="250">
        <v>3</v>
      </c>
      <c r="P12" s="251">
        <v>2912</v>
      </c>
      <c r="Q12" s="251">
        <v>78568</v>
      </c>
      <c r="R12" s="223"/>
      <c r="S12" s="223"/>
    </row>
    <row r="13" spans="2:19" ht="15" customHeight="1" x14ac:dyDescent="0.2">
      <c r="N13" s="249" t="s">
        <v>120</v>
      </c>
      <c r="O13" s="250">
        <v>16</v>
      </c>
      <c r="P13" s="251">
        <v>94554</v>
      </c>
      <c r="Q13" s="251">
        <v>1429184</v>
      </c>
      <c r="R13" s="223"/>
      <c r="S13" s="223"/>
    </row>
    <row r="14" spans="2:19" ht="15" customHeight="1" x14ac:dyDescent="0.2">
      <c r="N14" s="252"/>
      <c r="O14" s="252"/>
      <c r="P14" s="252"/>
      <c r="Q14" s="252"/>
      <c r="R14" s="223"/>
      <c r="S14" s="223"/>
    </row>
    <row r="15" spans="2:19" ht="15" customHeight="1" x14ac:dyDescent="0.2">
      <c r="N15" s="223"/>
      <c r="O15" s="253">
        <f>SUM(O6:O14)</f>
        <v>67</v>
      </c>
      <c r="P15" s="253">
        <f>SUM(P6:P14)</f>
        <v>110154</v>
      </c>
      <c r="Q15" s="253">
        <f>SUM(Q6:Q13)</f>
        <v>2085856</v>
      </c>
      <c r="R15" s="223"/>
      <c r="S15" s="223"/>
    </row>
    <row r="16" spans="2:19" ht="15" customHeight="1" x14ac:dyDescent="0.2">
      <c r="N16" s="223"/>
      <c r="O16" s="252"/>
      <c r="P16" s="252"/>
      <c r="Q16" s="252"/>
      <c r="R16" s="223"/>
      <c r="S16" s="223"/>
    </row>
    <row r="17" spans="14:19" ht="15" customHeight="1" x14ac:dyDescent="0.2">
      <c r="N17" s="223"/>
      <c r="O17" s="223"/>
      <c r="P17" s="223"/>
      <c r="Q17" s="223"/>
      <c r="R17" s="223"/>
      <c r="S17" s="223"/>
    </row>
    <row r="18" spans="14:19" ht="15" customHeight="1" x14ac:dyDescent="0.2"/>
    <row r="19" spans="14:19" ht="15" customHeight="1" x14ac:dyDescent="0.2"/>
    <row r="20" spans="14:19" ht="15" customHeight="1" x14ac:dyDescent="0.2"/>
    <row r="21" spans="14:19" ht="15" customHeight="1" x14ac:dyDescent="0.2"/>
    <row r="22" spans="14:19" ht="15" customHeight="1" x14ac:dyDescent="0.2"/>
    <row r="23" spans="14:19" ht="15" customHeight="1" x14ac:dyDescent="0.2"/>
    <row r="24" spans="14:19" ht="15" customHeight="1" x14ac:dyDescent="0.2"/>
    <row r="25" spans="14:19" ht="15" customHeight="1" x14ac:dyDescent="0.2"/>
    <row r="26" spans="14:19" ht="15" customHeight="1" x14ac:dyDescent="0.2"/>
    <row r="27" spans="14:19" ht="15" customHeight="1" x14ac:dyDescent="0.2"/>
    <row r="28" spans="14:19" ht="15" customHeight="1" x14ac:dyDescent="0.2"/>
    <row r="29" spans="14:19" ht="15" customHeight="1" x14ac:dyDescent="0.2"/>
    <row r="30" spans="14:19" ht="15" customHeight="1" x14ac:dyDescent="0.2"/>
    <row r="31" spans="14:19" ht="15" customHeight="1" x14ac:dyDescent="0.2"/>
    <row r="32" spans="14:19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spans="2:18" ht="15" customHeight="1" x14ac:dyDescent="0.2"/>
    <row r="50" spans="2:18" ht="15" customHeight="1" x14ac:dyDescent="0.2"/>
    <row r="51" spans="2:18" ht="15" customHeight="1" x14ac:dyDescent="0.2"/>
    <row r="52" spans="2:18" ht="15" customHeight="1" x14ac:dyDescent="0.2"/>
    <row r="53" spans="2:18" ht="15" customHeight="1" x14ac:dyDescent="0.2"/>
    <row r="54" spans="2:18" ht="15" customHeight="1" x14ac:dyDescent="0.2"/>
    <row r="55" spans="2:18" ht="15" customHeight="1" x14ac:dyDescent="0.2"/>
    <row r="56" spans="2:18" ht="15" customHeight="1" x14ac:dyDescent="0.2"/>
    <row r="57" spans="2:18" ht="15" customHeight="1" x14ac:dyDescent="0.2"/>
    <row r="58" spans="2:18" ht="15" customHeight="1" x14ac:dyDescent="0.2"/>
    <row r="60" spans="2:18" s="1" customFormat="1" ht="24.95" customHeight="1" x14ac:dyDescent="0.2">
      <c r="B60" s="267" t="s">
        <v>176</v>
      </c>
      <c r="C60" s="102"/>
      <c r="D60" s="102"/>
      <c r="E60" s="102"/>
      <c r="F60" s="102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</row>
    <row r="61" spans="2:18" s="8" customFormat="1" ht="20.100000000000001" customHeight="1" x14ac:dyDescent="0.2">
      <c r="B61" s="627" t="s">
        <v>188</v>
      </c>
      <c r="C61" s="627"/>
      <c r="D61" s="627"/>
      <c r="E61" s="627"/>
      <c r="F61" s="627"/>
      <c r="G61" s="627"/>
      <c r="H61" s="627"/>
      <c r="I61" s="627"/>
      <c r="J61" s="627"/>
      <c r="K61" s="627"/>
      <c r="L61" s="627"/>
      <c r="M61" s="40"/>
      <c r="N61" s="40"/>
      <c r="O61" s="268"/>
      <c r="P61" s="268"/>
      <c r="Q61" s="268"/>
      <c r="R61" s="268"/>
    </row>
    <row r="62" spans="2:18" s="8" customFormat="1" ht="20.100000000000001" customHeight="1" x14ac:dyDescent="0.2">
      <c r="B62" s="686" t="s">
        <v>182</v>
      </c>
      <c r="C62" s="686"/>
      <c r="D62" s="686"/>
      <c r="E62" s="686"/>
      <c r="F62" s="686"/>
      <c r="G62" s="686"/>
      <c r="H62" s="686"/>
      <c r="I62" s="686"/>
      <c r="J62" s="686"/>
      <c r="K62" s="686"/>
      <c r="L62" s="686"/>
      <c r="M62" s="686"/>
      <c r="N62" s="686"/>
    </row>
    <row r="63" spans="2:18" s="1" customFormat="1" x14ac:dyDescent="0.2"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</sheetData>
  <mergeCells count="5">
    <mergeCell ref="B62:N62"/>
    <mergeCell ref="B61:L61"/>
    <mergeCell ref="B1:L1"/>
    <mergeCell ref="B3:L3"/>
    <mergeCell ref="B4:L4"/>
  </mergeCells>
  <printOptions horizontalCentered="1" verticalCentered="1"/>
  <pageMargins left="0" right="0" top="0" bottom="0" header="0" footer="0"/>
  <pageSetup paperSize="9" scale="73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5"/>
  <sheetViews>
    <sheetView showGridLines="0" view="pageBreakPreview" zoomScale="60" zoomScaleNormal="90" zoomScalePageLayoutView="90" workbookViewId="0">
      <selection activeCell="T34" sqref="T34"/>
    </sheetView>
  </sheetViews>
  <sheetFormatPr baseColWidth="10" defaultRowHeight="12.75" x14ac:dyDescent="0.2"/>
  <cols>
    <col min="2" max="2" width="47.42578125" customWidth="1"/>
    <col min="3" max="3" width="16.28515625" customWidth="1"/>
    <col min="4" max="4" width="2.7109375" customWidth="1"/>
    <col min="5" max="5" width="12.140625" customWidth="1"/>
    <col min="6" max="6" width="2.7109375" customWidth="1"/>
    <col min="7" max="7" width="21.7109375" customWidth="1"/>
    <col min="8" max="8" width="3.28515625" customWidth="1"/>
    <col min="9" max="9" width="18" customWidth="1"/>
    <col min="10" max="10" width="5.42578125" customWidth="1"/>
    <col min="11" max="11" width="24.7109375" customWidth="1"/>
    <col min="12" max="12" width="5" customWidth="1"/>
    <col min="13" max="13" width="18.140625" customWidth="1"/>
    <col min="14" max="14" width="10.42578125" customWidth="1"/>
  </cols>
  <sheetData>
    <row r="2" spans="2:42" ht="20.25" x14ac:dyDescent="0.2">
      <c r="B2" s="641" t="s">
        <v>157</v>
      </c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</row>
    <row r="3" spans="2:42" ht="20.25" x14ac:dyDescent="0.2">
      <c r="B3" s="57" t="s">
        <v>77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2:42" ht="51" customHeight="1" x14ac:dyDescent="0.2">
      <c r="B4" s="692" t="s">
        <v>107</v>
      </c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</row>
    <row r="5" spans="2:42" ht="47.25" customHeight="1" x14ac:dyDescent="0.2">
      <c r="B5" s="641">
        <v>2019</v>
      </c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</row>
    <row r="6" spans="2:42" s="50" customFormat="1" ht="30" customHeight="1" thickBot="1" x14ac:dyDescent="0.25">
      <c r="B6" s="697" t="s">
        <v>203</v>
      </c>
      <c r="C6" s="698" t="s">
        <v>1</v>
      </c>
      <c r="D6" s="699"/>
      <c r="E6" s="699"/>
      <c r="F6" s="630"/>
      <c r="G6" s="698" t="s">
        <v>8</v>
      </c>
      <c r="H6" s="699"/>
      <c r="I6" s="699"/>
      <c r="J6" s="630"/>
      <c r="K6" s="698" t="s">
        <v>6</v>
      </c>
      <c r="L6" s="699"/>
      <c r="M6" s="699"/>
      <c r="N6" s="699"/>
    </row>
    <row r="7" spans="2:42" s="50" customFormat="1" ht="30" customHeight="1" x14ac:dyDescent="0.2">
      <c r="B7" s="697"/>
      <c r="C7" s="618" t="s">
        <v>35</v>
      </c>
      <c r="D7" s="618"/>
      <c r="E7" s="701" t="s">
        <v>2</v>
      </c>
      <c r="F7" s="617"/>
      <c r="G7" s="618" t="s">
        <v>35</v>
      </c>
      <c r="H7" s="618"/>
      <c r="I7" s="701" t="s">
        <v>2</v>
      </c>
      <c r="J7" s="617"/>
      <c r="K7" s="701" t="s">
        <v>35</v>
      </c>
      <c r="L7" s="617"/>
      <c r="M7" s="514" t="s">
        <v>2</v>
      </c>
      <c r="N7" s="320"/>
    </row>
    <row r="8" spans="2:42" s="90" customFormat="1" ht="30" customHeight="1" x14ac:dyDescent="0.2">
      <c r="B8" s="525" t="s">
        <v>51</v>
      </c>
      <c r="C8" s="260">
        <v>25</v>
      </c>
      <c r="D8" s="260"/>
      <c r="E8" s="258">
        <f>C8*100/C16</f>
        <v>37.313432835820898</v>
      </c>
      <c r="F8" s="259"/>
      <c r="G8" s="260">
        <v>61061</v>
      </c>
      <c r="H8" s="260"/>
      <c r="I8" s="258">
        <f>G8*100/G16</f>
        <v>55.43239464749351</v>
      </c>
      <c r="J8" s="259"/>
      <c r="K8" s="260">
        <v>391632</v>
      </c>
      <c r="L8" s="260"/>
      <c r="M8" s="261">
        <f>K8*100/K16</f>
        <v>18.775601000260803</v>
      </c>
      <c r="N8" s="259"/>
    </row>
    <row r="9" spans="2:42" s="90" customFormat="1" ht="30" customHeight="1" x14ac:dyDescent="0.2">
      <c r="B9" s="527" t="s">
        <v>52</v>
      </c>
      <c r="C9" s="257">
        <v>16</v>
      </c>
      <c r="D9" s="257"/>
      <c r="E9" s="258">
        <f>C9*100/C16</f>
        <v>23.880597014925375</v>
      </c>
      <c r="F9" s="259"/>
      <c r="G9" s="260">
        <v>30527</v>
      </c>
      <c r="H9" s="257"/>
      <c r="I9" s="258">
        <f>G9*100/G16</f>
        <v>27.713019953882746</v>
      </c>
      <c r="J9" s="259"/>
      <c r="K9" s="260">
        <v>454432</v>
      </c>
      <c r="L9" s="257"/>
      <c r="M9" s="261">
        <f>K9*100/K16</f>
        <v>21.786355338048264</v>
      </c>
      <c r="N9" s="259"/>
    </row>
    <row r="10" spans="2:42" s="90" customFormat="1" ht="30" customHeight="1" x14ac:dyDescent="0.2">
      <c r="B10" s="527" t="s">
        <v>53</v>
      </c>
      <c r="C10" s="257">
        <v>2</v>
      </c>
      <c r="D10" s="257"/>
      <c r="E10" s="258">
        <f>C10*100/C16</f>
        <v>2.9850746268656718</v>
      </c>
      <c r="F10" s="259"/>
      <c r="G10" s="260">
        <v>320</v>
      </c>
      <c r="H10" s="257"/>
      <c r="I10" s="258">
        <f>G10*100/G16</f>
        <v>0.29050238756649782</v>
      </c>
      <c r="J10" s="259"/>
      <c r="K10" s="260">
        <v>7680</v>
      </c>
      <c r="L10" s="257"/>
      <c r="M10" s="261">
        <f>K10*100/K16</f>
        <v>0.36819416105426261</v>
      </c>
      <c r="N10" s="259"/>
    </row>
    <row r="11" spans="2:42" s="90" customFormat="1" ht="30" customHeight="1" x14ac:dyDescent="0.2">
      <c r="B11" s="527" t="s">
        <v>54</v>
      </c>
      <c r="C11" s="257">
        <v>15</v>
      </c>
      <c r="D11" s="257"/>
      <c r="E11" s="258">
        <f>C11*100/C16</f>
        <v>22.388059701492537</v>
      </c>
      <c r="F11" s="259"/>
      <c r="G11" s="260">
        <v>14505</v>
      </c>
      <c r="H11" s="257"/>
      <c r="I11" s="258">
        <f>G11*100/G16</f>
        <v>13.167928536412658</v>
      </c>
      <c r="J11" s="259"/>
      <c r="K11" s="260">
        <v>693464</v>
      </c>
      <c r="L11" s="257"/>
      <c r="M11" s="261">
        <f>K11*100/K16</f>
        <v>33.24601506527776</v>
      </c>
      <c r="N11" s="259"/>
    </row>
    <row r="12" spans="2:42" s="90" customFormat="1" ht="30" customHeight="1" x14ac:dyDescent="0.2">
      <c r="B12" s="527" t="s">
        <v>55</v>
      </c>
      <c r="C12" s="257">
        <v>5</v>
      </c>
      <c r="D12" s="257"/>
      <c r="E12" s="258">
        <f>C12*100/C16</f>
        <v>7.4626865671641793</v>
      </c>
      <c r="F12" s="259"/>
      <c r="G12" s="260">
        <v>1334</v>
      </c>
      <c r="H12" s="257"/>
      <c r="I12" s="258">
        <f>G12*100/G16</f>
        <v>1.2110318281678378</v>
      </c>
      <c r="J12" s="259"/>
      <c r="K12" s="260">
        <v>119528</v>
      </c>
      <c r="L12" s="257"/>
      <c r="M12" s="261">
        <f>K12*100/K16</f>
        <v>5.7304051669913934</v>
      </c>
      <c r="N12" s="259"/>
    </row>
    <row r="13" spans="2:42" s="90" customFormat="1" ht="30" customHeight="1" x14ac:dyDescent="0.2">
      <c r="B13" s="527" t="s">
        <v>92</v>
      </c>
      <c r="C13" s="257">
        <v>3</v>
      </c>
      <c r="D13" s="257"/>
      <c r="E13" s="258">
        <f>C13*100/C16</f>
        <v>4.4776119402985071</v>
      </c>
      <c r="F13" s="259"/>
      <c r="G13" s="260">
        <v>1957</v>
      </c>
      <c r="H13" s="257"/>
      <c r="I13" s="258">
        <f>G13*100/G16</f>
        <v>1.7766036639613632</v>
      </c>
      <c r="J13" s="259"/>
      <c r="K13" s="260">
        <v>315224</v>
      </c>
      <c r="L13" s="257"/>
      <c r="M13" s="261">
        <f>K13*100/K16</f>
        <v>15.112452633355323</v>
      </c>
      <c r="N13" s="259"/>
    </row>
    <row r="14" spans="2:42" s="90" customFormat="1" ht="30" customHeight="1" x14ac:dyDescent="0.2">
      <c r="B14" s="527" t="s">
        <v>93</v>
      </c>
      <c r="C14" s="257">
        <v>1</v>
      </c>
      <c r="D14" s="257"/>
      <c r="E14" s="258">
        <f>C14*100/C16</f>
        <v>1.4925373134328359</v>
      </c>
      <c r="F14" s="259"/>
      <c r="G14" s="260">
        <v>450</v>
      </c>
      <c r="H14" s="257"/>
      <c r="I14" s="258">
        <f>G14*100/G16</f>
        <v>0.40851898251538754</v>
      </c>
      <c r="J14" s="259"/>
      <c r="K14" s="260">
        <v>103896</v>
      </c>
      <c r="L14" s="257"/>
      <c r="M14" s="261">
        <f>K14*100/K16</f>
        <v>4.9809766350121967</v>
      </c>
      <c r="N14" s="259"/>
    </row>
    <row r="15" spans="2:42" s="90" customFormat="1" ht="13.5" customHeight="1" x14ac:dyDescent="0.2">
      <c r="B15" s="528"/>
      <c r="C15" s="257"/>
      <c r="D15" s="257"/>
      <c r="E15" s="258"/>
      <c r="F15" s="259"/>
      <c r="G15" s="257"/>
      <c r="H15" s="257"/>
      <c r="I15" s="258"/>
      <c r="J15" s="259"/>
      <c r="K15" s="257" t="s">
        <v>134</v>
      </c>
      <c r="L15" s="257"/>
      <c r="M15" s="261"/>
      <c r="N15" s="259"/>
      <c r="P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</row>
    <row r="16" spans="2:42" s="144" customFormat="1" ht="30" customHeight="1" x14ac:dyDescent="0.2">
      <c r="B16" s="514" t="s">
        <v>4</v>
      </c>
      <c r="C16" s="529">
        <f>SUM(C8:C15)</f>
        <v>67</v>
      </c>
      <c r="D16" s="529"/>
      <c r="E16" s="530">
        <f>SUM(E8:E15)</f>
        <v>100</v>
      </c>
      <c r="F16" s="531"/>
      <c r="G16" s="529">
        <f>SUM(G8:G15)</f>
        <v>110154</v>
      </c>
      <c r="H16" s="529"/>
      <c r="I16" s="530">
        <f>SUM(I8:I15)</f>
        <v>100</v>
      </c>
      <c r="J16" s="531"/>
      <c r="K16" s="529">
        <f>SUM(K8:K15)</f>
        <v>2085856</v>
      </c>
      <c r="L16" s="529"/>
      <c r="M16" s="532">
        <f>SUM(M8:M15)</f>
        <v>99.999999999999986</v>
      </c>
      <c r="N16" s="531"/>
      <c r="O16" s="90"/>
      <c r="P16" s="141"/>
      <c r="Q16" s="141"/>
      <c r="R16" s="141"/>
      <c r="S16" s="141"/>
      <c r="T16" s="141"/>
      <c r="U16" s="142"/>
      <c r="V16" s="142"/>
      <c r="W16" s="142"/>
      <c r="X16" s="142"/>
      <c r="Y16" s="142"/>
      <c r="Z16" s="142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</row>
    <row r="17" spans="2:18" s="1" customFormat="1" ht="24.95" customHeight="1" x14ac:dyDescent="0.2">
      <c r="B17" s="267" t="s">
        <v>176</v>
      </c>
      <c r="C17" s="102"/>
      <c r="D17" s="102"/>
      <c r="E17" s="102"/>
      <c r="F17" s="102"/>
      <c r="G17" s="102"/>
      <c r="H17" s="102"/>
      <c r="I17" s="102"/>
      <c r="J17" s="103"/>
      <c r="K17" s="103"/>
      <c r="L17" s="103"/>
      <c r="M17" s="103"/>
      <c r="N17" s="103"/>
      <c r="O17" s="103"/>
      <c r="P17" s="103"/>
      <c r="Q17" s="103"/>
      <c r="R17" s="103"/>
    </row>
    <row r="18" spans="2:18" s="8" customFormat="1" ht="20.100000000000001" customHeight="1" x14ac:dyDescent="0.2">
      <c r="B18" s="664" t="s">
        <v>178</v>
      </c>
      <c r="C18" s="664"/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  <c r="O18" s="268"/>
      <c r="P18" s="268"/>
      <c r="Q18" s="268"/>
      <c r="R18" s="268"/>
    </row>
    <row r="19" spans="2:18" s="8" customFormat="1" ht="20.100000000000001" customHeight="1" x14ac:dyDescent="0.2">
      <c r="B19" s="686" t="s">
        <v>182</v>
      </c>
      <c r="C19" s="686"/>
      <c r="D19" s="686"/>
      <c r="E19" s="686"/>
      <c r="F19" s="686"/>
      <c r="G19" s="686"/>
      <c r="H19" s="686"/>
      <c r="I19" s="686"/>
      <c r="J19" s="686"/>
      <c r="K19" s="686"/>
      <c r="L19" s="686"/>
      <c r="M19" s="686"/>
      <c r="N19" s="686"/>
    </row>
    <row r="20" spans="2:18" s="1" customFormat="1" x14ac:dyDescent="0.2">
      <c r="B20" s="1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4" spans="2:18" ht="30" customHeight="1" x14ac:dyDescent="0.2"/>
    <row r="25" spans="2:18" ht="30" customHeight="1" x14ac:dyDescent="0.2"/>
  </sheetData>
  <mergeCells count="14">
    <mergeCell ref="B18:N18"/>
    <mergeCell ref="B19:N19"/>
    <mergeCell ref="B2:N2"/>
    <mergeCell ref="B4:N4"/>
    <mergeCell ref="B5:N5"/>
    <mergeCell ref="C6:F6"/>
    <mergeCell ref="G6:J6"/>
    <mergeCell ref="K6:N6"/>
    <mergeCell ref="B6:B7"/>
    <mergeCell ref="C7:D7"/>
    <mergeCell ref="E7:F7"/>
    <mergeCell ref="G7:H7"/>
    <mergeCell ref="I7:J7"/>
    <mergeCell ref="K7:L7"/>
  </mergeCells>
  <phoneticPr fontId="4" type="noConversion"/>
  <printOptions horizontalCentered="1" verticalCentered="1"/>
  <pageMargins left="0" right="0" top="0.98425196850393704" bottom="0" header="0" footer="0"/>
  <pageSetup paperSize="9" scale="65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showGridLines="0" view="pageBreakPreview" zoomScale="60" workbookViewId="0">
      <selection activeCell="T34" sqref="T34"/>
    </sheetView>
  </sheetViews>
  <sheetFormatPr baseColWidth="10" defaultRowHeight="12.75" x14ac:dyDescent="0.2"/>
  <cols>
    <col min="1" max="1" width="4.42578125" customWidth="1"/>
    <col min="11" max="11" width="4.42578125" customWidth="1"/>
    <col min="17" max="17" width="17.85546875" customWidth="1"/>
    <col min="20" max="20" width="21.85546875" customWidth="1"/>
  </cols>
  <sheetData>
    <row r="1" spans="1:28" ht="16.5" customHeight="1" x14ac:dyDescent="0.2">
      <c r="A1" s="51"/>
      <c r="B1" s="599" t="s">
        <v>158</v>
      </c>
      <c r="C1" s="599"/>
      <c r="D1" s="599"/>
      <c r="E1" s="599"/>
      <c r="F1" s="599"/>
      <c r="G1" s="599"/>
      <c r="H1" s="599"/>
      <c r="I1" s="599"/>
      <c r="J1" s="599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8" ht="23.25" customHeight="1" x14ac:dyDescent="0.2">
      <c r="A2" s="145"/>
      <c r="B2" s="36" t="s">
        <v>77</v>
      </c>
      <c r="C2" s="128"/>
      <c r="D2" s="36"/>
      <c r="E2" s="190"/>
      <c r="F2" s="190"/>
      <c r="G2" s="190"/>
      <c r="H2" s="190"/>
      <c r="I2" s="190"/>
      <c r="J2" s="190"/>
      <c r="K2" s="187"/>
      <c r="L2" s="187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47"/>
      <c r="X2" s="47"/>
      <c r="Y2" s="47"/>
      <c r="Z2" s="47"/>
      <c r="AA2" s="47"/>
      <c r="AB2" s="47"/>
    </row>
    <row r="3" spans="1:28" ht="63" customHeight="1" x14ac:dyDescent="0.2">
      <c r="A3" s="145"/>
      <c r="B3" s="600" t="s">
        <v>204</v>
      </c>
      <c r="C3" s="600"/>
      <c r="D3" s="600"/>
      <c r="E3" s="600"/>
      <c r="F3" s="600"/>
      <c r="G3" s="600"/>
      <c r="H3" s="600"/>
      <c r="I3" s="600"/>
      <c r="J3" s="600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47"/>
      <c r="AB3" s="47"/>
    </row>
    <row r="4" spans="1:28" ht="22.5" customHeight="1" thickBot="1" x14ac:dyDescent="0.25">
      <c r="A4" s="145"/>
      <c r="B4" s="600">
        <v>2019</v>
      </c>
      <c r="C4" s="600"/>
      <c r="D4" s="600"/>
      <c r="E4" s="600"/>
      <c r="F4" s="600"/>
      <c r="G4" s="600"/>
      <c r="H4" s="600"/>
      <c r="I4" s="600"/>
      <c r="J4" s="600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47"/>
      <c r="AB4" s="47"/>
    </row>
    <row r="5" spans="1:28" ht="18" customHeight="1" x14ac:dyDescent="0.2">
      <c r="M5" s="161" t="s">
        <v>51</v>
      </c>
      <c r="N5" s="254">
        <v>25</v>
      </c>
      <c r="O5" s="85"/>
      <c r="P5" s="161" t="s">
        <v>51</v>
      </c>
      <c r="Q5" s="255">
        <v>61061</v>
      </c>
      <c r="R5" s="85"/>
      <c r="S5" s="161" t="s">
        <v>51</v>
      </c>
      <c r="T5" s="255">
        <v>391632</v>
      </c>
    </row>
    <row r="6" spans="1:28" ht="18" customHeight="1" x14ac:dyDescent="0.2">
      <c r="M6" s="119" t="s">
        <v>52</v>
      </c>
      <c r="N6" s="256">
        <v>16</v>
      </c>
      <c r="O6" s="85"/>
      <c r="P6" s="119" t="s">
        <v>52</v>
      </c>
      <c r="Q6" s="260">
        <v>30527</v>
      </c>
      <c r="R6" s="85"/>
      <c r="S6" s="119" t="s">
        <v>52</v>
      </c>
      <c r="T6" s="260">
        <v>454432</v>
      </c>
    </row>
    <row r="7" spans="1:28" ht="18" customHeight="1" x14ac:dyDescent="0.2">
      <c r="M7" s="119" t="s">
        <v>53</v>
      </c>
      <c r="N7" s="256">
        <v>2</v>
      </c>
      <c r="O7" s="85"/>
      <c r="P7" s="119" t="s">
        <v>53</v>
      </c>
      <c r="Q7" s="260">
        <v>320</v>
      </c>
      <c r="R7" s="85"/>
      <c r="S7" s="119" t="s">
        <v>53</v>
      </c>
      <c r="T7" s="260">
        <v>7680</v>
      </c>
    </row>
    <row r="8" spans="1:28" ht="18" customHeight="1" x14ac:dyDescent="0.2">
      <c r="M8" s="119" t="s">
        <v>54</v>
      </c>
      <c r="N8" s="256">
        <v>15</v>
      </c>
      <c r="O8" s="85"/>
      <c r="P8" s="119" t="s">
        <v>54</v>
      </c>
      <c r="Q8" s="260">
        <v>14505</v>
      </c>
      <c r="R8" s="85"/>
      <c r="S8" s="119" t="s">
        <v>54</v>
      </c>
      <c r="T8" s="260">
        <v>693464</v>
      </c>
    </row>
    <row r="9" spans="1:28" ht="18" customHeight="1" x14ac:dyDescent="0.2">
      <c r="M9" s="119" t="s">
        <v>55</v>
      </c>
      <c r="N9" s="256">
        <v>5</v>
      </c>
      <c r="O9" s="85"/>
      <c r="P9" s="119" t="s">
        <v>55</v>
      </c>
      <c r="Q9" s="260">
        <v>1334</v>
      </c>
      <c r="R9" s="85"/>
      <c r="S9" s="119" t="s">
        <v>55</v>
      </c>
      <c r="T9" s="260">
        <v>119528</v>
      </c>
    </row>
    <row r="10" spans="1:28" ht="18" customHeight="1" x14ac:dyDescent="0.2">
      <c r="M10" s="119" t="s">
        <v>92</v>
      </c>
      <c r="N10" s="256">
        <v>3</v>
      </c>
      <c r="O10" s="40"/>
      <c r="P10" s="119" t="s">
        <v>92</v>
      </c>
      <c r="Q10" s="260">
        <v>1957</v>
      </c>
      <c r="R10" s="40"/>
      <c r="S10" s="119" t="s">
        <v>92</v>
      </c>
      <c r="T10" s="260">
        <v>315224</v>
      </c>
    </row>
    <row r="11" spans="1:28" ht="18" customHeight="1" x14ac:dyDescent="0.2">
      <c r="M11" s="119" t="s">
        <v>93</v>
      </c>
      <c r="N11" s="256">
        <v>1</v>
      </c>
      <c r="O11" s="85"/>
      <c r="P11" s="119" t="s">
        <v>93</v>
      </c>
      <c r="Q11" s="260">
        <v>450</v>
      </c>
      <c r="R11" s="8"/>
      <c r="S11" s="119" t="s">
        <v>93</v>
      </c>
      <c r="T11" s="260">
        <v>103896</v>
      </c>
    </row>
    <row r="12" spans="1:28" ht="18" customHeight="1" x14ac:dyDescent="0.2">
      <c r="M12" s="94"/>
      <c r="N12" s="158"/>
      <c r="O12" s="85"/>
      <c r="P12" s="8"/>
      <c r="Q12" s="8"/>
      <c r="R12" s="85"/>
      <c r="S12" s="94"/>
      <c r="T12" s="157"/>
    </row>
    <row r="13" spans="1:28" ht="18" customHeight="1" x14ac:dyDescent="0.2">
      <c r="N13" s="262">
        <f>SUM(N5:N12)</f>
        <v>67</v>
      </c>
      <c r="Q13" s="262">
        <f>SUM(Q5:Q12)</f>
        <v>110154</v>
      </c>
      <c r="T13" s="262">
        <f>SUM(T5:T12)</f>
        <v>2085856</v>
      </c>
    </row>
    <row r="14" spans="1:28" ht="18" customHeight="1" x14ac:dyDescent="0.2"/>
    <row r="15" spans="1:28" ht="18" customHeight="1" x14ac:dyDescent="0.2"/>
    <row r="16" spans="1:28" ht="18" customHeight="1" x14ac:dyDescent="0.2"/>
    <row r="17" ht="18" customHeight="1" x14ac:dyDescent="0.2"/>
    <row r="18" ht="12.75" customHeight="1" x14ac:dyDescent="0.2"/>
    <row r="19" ht="18" customHeight="1" x14ac:dyDescent="0.2"/>
    <row r="20" ht="18" customHeight="1" x14ac:dyDescent="0.2"/>
    <row r="21" ht="14.25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2" customHeight="1" x14ac:dyDescent="0.2"/>
    <row r="34" ht="10.5" customHeight="1" x14ac:dyDescent="0.2"/>
    <row r="35" ht="14.25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5.75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5.75" customHeight="1" x14ac:dyDescent="0.2"/>
    <row r="48" ht="18" customHeight="1" x14ac:dyDescent="0.2"/>
    <row r="49" spans="2:18" ht="18" customHeight="1" x14ac:dyDescent="0.2"/>
    <row r="50" spans="2:18" s="1" customFormat="1" ht="17.25" customHeight="1" x14ac:dyDescent="0.2">
      <c r="B50" s="267" t="s">
        <v>176</v>
      </c>
      <c r="C50" s="102"/>
      <c r="D50" s="102"/>
      <c r="E50" s="102"/>
      <c r="F50" s="102"/>
      <c r="G50" s="102"/>
      <c r="H50" s="102"/>
      <c r="I50" s="102"/>
      <c r="J50" s="103"/>
      <c r="K50" s="103"/>
      <c r="L50" s="103"/>
      <c r="M50" s="103"/>
      <c r="N50" s="103"/>
      <c r="O50" s="103"/>
      <c r="P50" s="103"/>
      <c r="Q50" s="103"/>
      <c r="R50" s="103"/>
    </row>
    <row r="51" spans="2:18" s="8" customFormat="1" ht="20.100000000000001" customHeight="1" x14ac:dyDescent="0.2">
      <c r="B51" s="627" t="s">
        <v>189</v>
      </c>
      <c r="C51" s="627"/>
      <c r="D51" s="627"/>
      <c r="E51" s="627"/>
      <c r="F51" s="627"/>
      <c r="G51" s="627"/>
      <c r="H51" s="627"/>
      <c r="I51" s="627"/>
      <c r="J51" s="627"/>
      <c r="K51" s="627"/>
      <c r="L51" s="278"/>
      <c r="M51" s="40"/>
      <c r="N51" s="40"/>
      <c r="O51" s="268"/>
      <c r="P51" s="268"/>
      <c r="Q51" s="268"/>
      <c r="R51" s="268"/>
    </row>
    <row r="52" spans="2:18" s="8" customFormat="1" ht="20.100000000000001" customHeight="1" x14ac:dyDescent="0.2">
      <c r="B52" s="686" t="s">
        <v>182</v>
      </c>
      <c r="C52" s="686"/>
      <c r="D52" s="686"/>
      <c r="E52" s="686"/>
      <c r="F52" s="686"/>
      <c r="G52" s="686"/>
      <c r="H52" s="686"/>
      <c r="I52" s="686"/>
      <c r="J52" s="686"/>
      <c r="K52" s="686"/>
      <c r="L52" s="686"/>
      <c r="M52" s="686"/>
      <c r="N52" s="686"/>
    </row>
    <row r="53" spans="2:18" s="1" customFormat="1" x14ac:dyDescent="0.2"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mergeCells count="5">
    <mergeCell ref="B52:N52"/>
    <mergeCell ref="B51:K51"/>
    <mergeCell ref="B1:J1"/>
    <mergeCell ref="B3:J3"/>
    <mergeCell ref="B4:J4"/>
  </mergeCells>
  <printOptions horizontalCentered="1" verticalCentered="1"/>
  <pageMargins left="0" right="0" top="0" bottom="0" header="0" footer="0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70"/>
  <sheetViews>
    <sheetView showGridLines="0" view="pageBreakPreview" topLeftCell="C1" zoomScale="39" zoomScaleNormal="41" zoomScaleSheetLayoutView="39" zoomScalePageLayoutView="41" workbookViewId="0">
      <selection activeCell="T34" sqref="T34"/>
    </sheetView>
  </sheetViews>
  <sheetFormatPr baseColWidth="10" defaultColWidth="11.42578125" defaultRowHeight="18" x14ac:dyDescent="0.2"/>
  <cols>
    <col min="1" max="1" width="6.140625" style="8" customWidth="1"/>
    <col min="2" max="2" width="2.7109375" style="8" customWidth="1"/>
    <col min="3" max="3" width="48.140625" style="128" bestFit="1" customWidth="1"/>
    <col min="4" max="4" width="4" style="8" customWidth="1"/>
    <col min="5" max="5" width="25.140625" style="41" customWidth="1"/>
    <col min="6" max="6" width="5.42578125" style="41" customWidth="1"/>
    <col min="7" max="7" width="31.140625" style="41" customWidth="1"/>
    <col min="8" max="8" width="4.85546875" style="41" customWidth="1"/>
    <col min="9" max="9" width="26.7109375" style="41" customWidth="1"/>
    <col min="10" max="10" width="3.7109375" style="41" customWidth="1"/>
    <col min="11" max="11" width="26.7109375" style="41" customWidth="1"/>
    <col min="12" max="12" width="3.7109375" style="41" customWidth="1"/>
    <col min="13" max="13" width="24.85546875" style="41" customWidth="1"/>
    <col min="14" max="14" width="5.140625" style="41" customWidth="1"/>
    <col min="15" max="15" width="32" style="41" customWidth="1"/>
    <col min="16" max="16" width="2.7109375" style="41" customWidth="1"/>
    <col min="17" max="17" width="29.7109375" style="41" customWidth="1"/>
    <col min="18" max="18" width="2.7109375" style="41" customWidth="1"/>
    <col min="19" max="19" width="27.7109375" style="41" customWidth="1"/>
    <col min="20" max="20" width="4.85546875" style="41" customWidth="1"/>
    <col min="21" max="21" width="22.140625" style="41" customWidth="1"/>
    <col min="22" max="22" width="4.28515625" style="41" customWidth="1"/>
    <col min="23" max="23" width="29" style="41" customWidth="1"/>
    <col min="24" max="24" width="4.28515625" style="41" customWidth="1"/>
    <col min="25" max="25" width="21.85546875" style="41" customWidth="1"/>
    <col min="26" max="26" width="2.7109375" style="41" customWidth="1"/>
    <col min="27" max="27" width="19.42578125" style="8" customWidth="1"/>
    <col min="28" max="28" width="2.42578125" style="8" customWidth="1"/>
    <col min="29" max="29" width="17" style="8" customWidth="1"/>
    <col min="30" max="30" width="2.42578125" style="8" customWidth="1"/>
    <col min="31" max="31" width="30" style="8" customWidth="1"/>
    <col min="32" max="32" width="11.42578125" style="8"/>
    <col min="33" max="33" width="18" style="8" customWidth="1"/>
    <col min="34" max="16384" width="11.42578125" style="8"/>
  </cols>
  <sheetData>
    <row r="1" spans="2:30" s="51" customFormat="1" ht="45" customHeight="1" x14ac:dyDescent="0.2">
      <c r="B1" s="702" t="s">
        <v>160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  <c r="X1" s="702"/>
      <c r="Y1" s="702"/>
      <c r="Z1" s="702"/>
      <c r="AA1" s="702"/>
      <c r="AB1" s="702"/>
      <c r="AC1" s="702"/>
      <c r="AD1" s="702"/>
    </row>
    <row r="2" spans="2:30" s="145" customFormat="1" ht="65.099999999999994" customHeight="1" x14ac:dyDescent="0.2">
      <c r="B2" s="146" t="s">
        <v>77</v>
      </c>
      <c r="C2" s="147"/>
      <c r="D2" s="146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  <c r="P2" s="149"/>
      <c r="Q2" s="149"/>
      <c r="R2" s="149"/>
      <c r="S2" s="149"/>
      <c r="T2" s="149"/>
      <c r="U2" s="149"/>
      <c r="V2" s="149"/>
      <c r="W2" s="149"/>
      <c r="X2" s="149"/>
    </row>
    <row r="3" spans="2:30" s="145" customFormat="1" ht="65.099999999999994" customHeight="1" x14ac:dyDescent="0.2">
      <c r="B3" s="703" t="s">
        <v>140</v>
      </c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</row>
    <row r="4" spans="2:30" s="145" customFormat="1" ht="65.099999999999994" customHeight="1" x14ac:dyDescent="0.2">
      <c r="B4" s="703">
        <v>2019</v>
      </c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3"/>
      <c r="Y4" s="703"/>
      <c r="Z4" s="703"/>
      <c r="AA4" s="703"/>
      <c r="AB4" s="703"/>
    </row>
    <row r="5" spans="2:30" s="51" customFormat="1" ht="66" customHeight="1" x14ac:dyDescent="0.2">
      <c r="B5" s="704" t="s">
        <v>161</v>
      </c>
      <c r="C5" s="704"/>
      <c r="D5" s="705"/>
      <c r="E5" s="706" t="s">
        <v>110</v>
      </c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  <c r="W5" s="706"/>
      <c r="X5" s="707"/>
      <c r="Y5" s="708" t="s">
        <v>42</v>
      </c>
      <c r="Z5" s="709"/>
      <c r="AA5" s="709"/>
      <c r="AB5" s="709"/>
    </row>
    <row r="6" spans="2:30" s="15" customFormat="1" ht="149.25" customHeight="1" x14ac:dyDescent="0.2">
      <c r="B6" s="704"/>
      <c r="C6" s="704"/>
      <c r="D6" s="705"/>
      <c r="E6" s="710" t="s">
        <v>100</v>
      </c>
      <c r="F6" s="710"/>
      <c r="G6" s="711" t="s">
        <v>59</v>
      </c>
      <c r="H6" s="712"/>
      <c r="I6" s="710" t="s">
        <v>12</v>
      </c>
      <c r="J6" s="710"/>
      <c r="K6" s="711" t="s">
        <v>43</v>
      </c>
      <c r="L6" s="712"/>
      <c r="M6" s="710" t="s">
        <v>65</v>
      </c>
      <c r="N6" s="710"/>
      <c r="O6" s="711" t="s">
        <v>130</v>
      </c>
      <c r="P6" s="712"/>
      <c r="Q6" s="710" t="s">
        <v>136</v>
      </c>
      <c r="R6" s="710"/>
      <c r="S6" s="711" t="s">
        <v>101</v>
      </c>
      <c r="T6" s="712"/>
      <c r="U6" s="710" t="s">
        <v>25</v>
      </c>
      <c r="V6" s="710"/>
      <c r="W6" s="711" t="s">
        <v>169</v>
      </c>
      <c r="X6" s="712"/>
      <c r="Y6" s="710" t="s">
        <v>35</v>
      </c>
      <c r="Z6" s="710"/>
      <c r="AA6" s="711" t="s">
        <v>2</v>
      </c>
      <c r="AB6" s="713"/>
    </row>
    <row r="7" spans="2:30" s="15" customFormat="1" ht="17.25" customHeight="1" x14ac:dyDescent="0.2">
      <c r="B7" s="569"/>
      <c r="C7" s="717"/>
      <c r="D7" s="717"/>
      <c r="E7" s="561"/>
      <c r="F7" s="561"/>
      <c r="G7" s="561"/>
      <c r="H7" s="561"/>
      <c r="I7" s="560"/>
      <c r="J7" s="560"/>
      <c r="K7" s="560"/>
      <c r="L7" s="560"/>
      <c r="M7" s="560"/>
      <c r="N7" s="560"/>
      <c r="O7" s="560"/>
      <c r="P7" s="560"/>
      <c r="Q7" s="562"/>
      <c r="R7" s="560"/>
      <c r="S7" s="561"/>
      <c r="T7" s="561"/>
      <c r="U7" s="560"/>
      <c r="V7" s="560"/>
      <c r="W7" s="560"/>
      <c r="X7" s="560"/>
      <c r="Y7" s="586"/>
      <c r="Z7" s="536"/>
      <c r="AA7" s="413"/>
      <c r="AB7" s="579"/>
      <c r="AC7" s="586"/>
    </row>
    <row r="8" spans="2:30" s="51" customFormat="1" ht="35.1" customHeight="1" x14ac:dyDescent="0.2">
      <c r="B8" s="526"/>
      <c r="C8" s="715" t="s">
        <v>26</v>
      </c>
      <c r="D8" s="715"/>
      <c r="E8" s="538"/>
      <c r="F8" s="538"/>
      <c r="G8" s="538"/>
      <c r="H8" s="538"/>
      <c r="I8" s="539"/>
      <c r="J8" s="539"/>
      <c r="K8" s="538"/>
      <c r="L8" s="538"/>
      <c r="M8" s="538"/>
      <c r="N8" s="538"/>
      <c r="O8" s="264"/>
      <c r="P8" s="538"/>
      <c r="Q8" s="263"/>
      <c r="R8" s="539"/>
      <c r="S8" s="263"/>
      <c r="T8" s="538"/>
      <c r="U8" s="538"/>
      <c r="V8" s="538"/>
      <c r="W8" s="263"/>
      <c r="X8" s="538"/>
      <c r="Y8" s="587"/>
      <c r="Z8" s="580"/>
      <c r="AA8" s="544"/>
      <c r="AB8" s="568"/>
      <c r="AC8" s="587"/>
    </row>
    <row r="9" spans="2:30" s="51" customFormat="1" ht="35.1" customHeight="1" x14ac:dyDescent="0.2">
      <c r="B9" s="526"/>
      <c r="C9" s="714" t="s">
        <v>26</v>
      </c>
      <c r="D9" s="714"/>
      <c r="E9" s="538"/>
      <c r="F9" s="538"/>
      <c r="G9" s="538"/>
      <c r="H9" s="538"/>
      <c r="I9" s="539"/>
      <c r="J9" s="539"/>
      <c r="K9" s="538"/>
      <c r="L9" s="538"/>
      <c r="M9" s="538"/>
      <c r="N9" s="538"/>
      <c r="O9" s="264"/>
      <c r="P9" s="538"/>
      <c r="Q9" s="263"/>
      <c r="R9" s="539"/>
      <c r="S9" s="263"/>
      <c r="T9" s="538"/>
      <c r="U9" s="263"/>
      <c r="V9" s="538"/>
      <c r="W9" s="263"/>
      <c r="X9" s="538"/>
      <c r="Y9" s="587"/>
      <c r="Z9" s="580"/>
      <c r="AA9" s="544"/>
      <c r="AB9" s="568"/>
      <c r="AC9" s="587"/>
    </row>
    <row r="10" spans="2:30" s="51" customFormat="1" ht="35.1" customHeight="1" x14ac:dyDescent="0.2">
      <c r="B10" s="526"/>
      <c r="C10" s="551" t="s">
        <v>1</v>
      </c>
      <c r="D10" s="552"/>
      <c r="E10" s="263">
        <v>0</v>
      </c>
      <c r="F10" s="263"/>
      <c r="G10" s="263">
        <v>1</v>
      </c>
      <c r="H10" s="263"/>
      <c r="I10" s="263">
        <v>0</v>
      </c>
      <c r="J10" s="263"/>
      <c r="K10" s="263">
        <v>1</v>
      </c>
      <c r="L10" s="263"/>
      <c r="M10" s="263">
        <v>0</v>
      </c>
      <c r="N10" s="263"/>
      <c r="O10" s="263">
        <v>0</v>
      </c>
      <c r="P10" s="263"/>
      <c r="Q10" s="263">
        <v>0</v>
      </c>
      <c r="R10" s="263"/>
      <c r="S10" s="263">
        <v>0</v>
      </c>
      <c r="T10" s="263"/>
      <c r="U10" s="263">
        <v>0</v>
      </c>
      <c r="V10" s="263"/>
      <c r="W10" s="263">
        <v>0</v>
      </c>
      <c r="X10" s="263"/>
      <c r="Y10" s="587">
        <f>SUM(E10:W10)</f>
        <v>2</v>
      </c>
      <c r="Z10" s="541"/>
      <c r="AA10" s="544">
        <f>Y10/Y102*100</f>
        <v>2.9850746268656714</v>
      </c>
      <c r="AB10" s="566"/>
      <c r="AC10" s="587"/>
    </row>
    <row r="11" spans="2:30" s="51" customFormat="1" ht="35.1" customHeight="1" x14ac:dyDescent="0.2">
      <c r="B11" s="526"/>
      <c r="C11" s="551" t="s">
        <v>8</v>
      </c>
      <c r="D11" s="552"/>
      <c r="E11" s="263">
        <v>0</v>
      </c>
      <c r="F11" s="263"/>
      <c r="G11" s="263">
        <v>31</v>
      </c>
      <c r="H11" s="263"/>
      <c r="I11" s="263">
        <v>0</v>
      </c>
      <c r="J11" s="263"/>
      <c r="K11" s="263">
        <v>200</v>
      </c>
      <c r="L11" s="263"/>
      <c r="M11" s="263">
        <v>0</v>
      </c>
      <c r="N11" s="263"/>
      <c r="O11" s="263">
        <v>0</v>
      </c>
      <c r="P11" s="263"/>
      <c r="Q11" s="263">
        <v>0</v>
      </c>
      <c r="R11" s="263"/>
      <c r="S11" s="263">
        <v>0</v>
      </c>
      <c r="T11" s="263"/>
      <c r="U11" s="263">
        <v>0</v>
      </c>
      <c r="V11" s="263"/>
      <c r="W11" s="263">
        <v>0</v>
      </c>
      <c r="X11" s="263"/>
      <c r="Y11" s="587">
        <f t="shared" ref="Y11:Y12" si="0">SUM(E11:W11)</f>
        <v>231</v>
      </c>
      <c r="Z11" s="541"/>
      <c r="AA11" s="544">
        <f>Y11/Y103*100</f>
        <v>0.20970641102456561</v>
      </c>
      <c r="AB11" s="566"/>
      <c r="AC11" s="587"/>
    </row>
    <row r="12" spans="2:30" s="51" customFormat="1" ht="35.1" customHeight="1" x14ac:dyDescent="0.2">
      <c r="B12" s="526"/>
      <c r="C12" s="551" t="s">
        <v>9</v>
      </c>
      <c r="D12" s="552"/>
      <c r="E12" s="263">
        <v>0</v>
      </c>
      <c r="F12" s="263"/>
      <c r="G12" s="263">
        <v>1488</v>
      </c>
      <c r="H12" s="263"/>
      <c r="I12" s="263">
        <v>0</v>
      </c>
      <c r="J12" s="263"/>
      <c r="K12" s="263">
        <v>6400</v>
      </c>
      <c r="L12" s="263"/>
      <c r="M12" s="263">
        <v>0</v>
      </c>
      <c r="N12" s="263"/>
      <c r="O12" s="263">
        <v>0</v>
      </c>
      <c r="P12" s="263"/>
      <c r="Q12" s="263">
        <v>0</v>
      </c>
      <c r="R12" s="263"/>
      <c r="S12" s="263">
        <v>0</v>
      </c>
      <c r="T12" s="263"/>
      <c r="U12" s="263">
        <v>0</v>
      </c>
      <c r="V12" s="263"/>
      <c r="W12" s="263">
        <v>0</v>
      </c>
      <c r="X12" s="263"/>
      <c r="Y12" s="587">
        <f t="shared" si="0"/>
        <v>7888</v>
      </c>
      <c r="Z12" s="541"/>
      <c r="AA12" s="544">
        <f>Y12/Y104*100</f>
        <v>0.37816608624948223</v>
      </c>
      <c r="AB12" s="566"/>
      <c r="AC12" s="587"/>
    </row>
    <row r="13" spans="2:30" s="51" customFormat="1" ht="35.1" customHeight="1" x14ac:dyDescent="0.2">
      <c r="B13" s="526"/>
      <c r="C13" s="715" t="s">
        <v>170</v>
      </c>
      <c r="D13" s="715"/>
      <c r="E13" s="538"/>
      <c r="F13" s="538"/>
      <c r="G13" s="538"/>
      <c r="H13" s="538"/>
      <c r="I13" s="539"/>
      <c r="J13" s="539"/>
      <c r="K13" s="538"/>
      <c r="L13" s="538"/>
      <c r="M13" s="538"/>
      <c r="N13" s="538"/>
      <c r="O13" s="264"/>
      <c r="P13" s="538"/>
      <c r="Q13" s="263"/>
      <c r="R13" s="539"/>
      <c r="S13" s="263"/>
      <c r="T13" s="538"/>
      <c r="U13" s="263"/>
      <c r="V13" s="538"/>
      <c r="W13" s="263"/>
      <c r="X13" s="538"/>
      <c r="Y13" s="587"/>
      <c r="Z13" s="580"/>
      <c r="AA13" s="544"/>
      <c r="AB13" s="566"/>
      <c r="AC13" s="587"/>
    </row>
    <row r="14" spans="2:30" s="51" customFormat="1" ht="35.1" customHeight="1" x14ac:dyDescent="0.2">
      <c r="B14" s="526"/>
      <c r="C14" s="714" t="s">
        <v>138</v>
      </c>
      <c r="D14" s="714"/>
      <c r="E14" s="538"/>
      <c r="F14" s="538"/>
      <c r="G14" s="538"/>
      <c r="H14" s="538"/>
      <c r="I14" s="539"/>
      <c r="J14" s="539"/>
      <c r="K14" s="538"/>
      <c r="L14" s="538"/>
      <c r="M14" s="538"/>
      <c r="N14" s="538"/>
      <c r="O14" s="264"/>
      <c r="P14" s="538"/>
      <c r="Q14" s="263"/>
      <c r="R14" s="539"/>
      <c r="S14" s="263"/>
      <c r="T14" s="538"/>
      <c r="U14" s="263"/>
      <c r="V14" s="538"/>
      <c r="W14" s="263"/>
      <c r="X14" s="538"/>
      <c r="Y14" s="587"/>
      <c r="Z14" s="580"/>
      <c r="AA14" s="544"/>
      <c r="AB14" s="566"/>
      <c r="AC14" s="587"/>
    </row>
    <row r="15" spans="2:30" s="51" customFormat="1" ht="35.1" customHeight="1" x14ac:dyDescent="0.2">
      <c r="B15" s="526"/>
      <c r="C15" s="551" t="s">
        <v>1</v>
      </c>
      <c r="D15" s="552"/>
      <c r="E15" s="263">
        <v>0</v>
      </c>
      <c r="F15" s="263"/>
      <c r="G15" s="263">
        <v>0</v>
      </c>
      <c r="H15" s="263"/>
      <c r="I15" s="263">
        <v>0</v>
      </c>
      <c r="J15" s="263"/>
      <c r="K15" s="263">
        <v>0</v>
      </c>
      <c r="L15" s="263"/>
      <c r="M15" s="263">
        <v>0</v>
      </c>
      <c r="N15" s="263"/>
      <c r="O15" s="263">
        <v>1</v>
      </c>
      <c r="P15" s="263"/>
      <c r="Q15" s="263">
        <v>0</v>
      </c>
      <c r="R15" s="263"/>
      <c r="S15" s="263">
        <v>0</v>
      </c>
      <c r="T15" s="263"/>
      <c r="U15" s="263">
        <v>0</v>
      </c>
      <c r="V15" s="263"/>
      <c r="W15" s="263">
        <v>0</v>
      </c>
      <c r="X15" s="263"/>
      <c r="Y15" s="587">
        <f>SUM(E15:X15)</f>
        <v>1</v>
      </c>
      <c r="Z15" s="541"/>
      <c r="AA15" s="544">
        <f>Y15/Y102*100</f>
        <v>1.4925373134328357</v>
      </c>
      <c r="AB15" s="566"/>
      <c r="AC15" s="587"/>
    </row>
    <row r="16" spans="2:30" s="51" customFormat="1" ht="35.1" customHeight="1" x14ac:dyDescent="0.2">
      <c r="B16" s="526"/>
      <c r="C16" s="551" t="s">
        <v>8</v>
      </c>
      <c r="D16" s="552"/>
      <c r="E16" s="263">
        <v>0</v>
      </c>
      <c r="F16" s="263"/>
      <c r="G16" s="263">
        <v>0</v>
      </c>
      <c r="H16" s="263"/>
      <c r="I16" s="263">
        <v>0</v>
      </c>
      <c r="J16" s="263"/>
      <c r="K16" s="263">
        <v>0</v>
      </c>
      <c r="L16" s="263"/>
      <c r="M16" s="263">
        <v>0</v>
      </c>
      <c r="N16" s="263"/>
      <c r="O16" s="263">
        <v>975</v>
      </c>
      <c r="P16" s="263"/>
      <c r="Q16" s="263">
        <v>0</v>
      </c>
      <c r="R16" s="263"/>
      <c r="S16" s="263">
        <v>0</v>
      </c>
      <c r="T16" s="263"/>
      <c r="U16" s="263">
        <v>0</v>
      </c>
      <c r="V16" s="263"/>
      <c r="W16" s="263">
        <v>0</v>
      </c>
      <c r="X16" s="263"/>
      <c r="Y16" s="587">
        <f>SUM(E16:X16)</f>
        <v>975</v>
      </c>
      <c r="Z16" s="541"/>
      <c r="AA16" s="544">
        <f>Y16/Y103*100</f>
        <v>0.88512446211667306</v>
      </c>
      <c r="AB16" s="566"/>
      <c r="AC16" s="587"/>
    </row>
    <row r="17" spans="2:29" s="51" customFormat="1" ht="35.1" customHeight="1" x14ac:dyDescent="0.2">
      <c r="B17" s="526"/>
      <c r="C17" s="551" t="s">
        <v>9</v>
      </c>
      <c r="D17" s="552"/>
      <c r="E17" s="263">
        <v>0</v>
      </c>
      <c r="F17" s="263"/>
      <c r="G17" s="263">
        <v>0</v>
      </c>
      <c r="H17" s="263"/>
      <c r="I17" s="263">
        <v>0</v>
      </c>
      <c r="J17" s="263"/>
      <c r="K17" s="263">
        <v>0</v>
      </c>
      <c r="L17" s="263"/>
      <c r="M17" s="263">
        <v>0</v>
      </c>
      <c r="N17" s="263"/>
      <c r="O17" s="263">
        <v>15600</v>
      </c>
      <c r="P17" s="263"/>
      <c r="Q17" s="263">
        <v>0</v>
      </c>
      <c r="R17" s="263"/>
      <c r="S17" s="263">
        <v>0</v>
      </c>
      <c r="T17" s="263"/>
      <c r="U17" s="263">
        <v>0</v>
      </c>
      <c r="V17" s="263"/>
      <c r="W17" s="263">
        <v>0</v>
      </c>
      <c r="X17" s="263"/>
      <c r="Y17" s="587">
        <f>SUM(E17:X17)</f>
        <v>15600</v>
      </c>
      <c r="Z17" s="541"/>
      <c r="AA17" s="544">
        <f>Y17/Y104*100</f>
        <v>0.74789438964147092</v>
      </c>
      <c r="AB17" s="566"/>
      <c r="AC17" s="587"/>
    </row>
    <row r="18" spans="2:29" s="51" customFormat="1" ht="35.1" customHeight="1" x14ac:dyDescent="0.2">
      <c r="B18" s="526"/>
      <c r="C18" s="715" t="s">
        <v>132</v>
      </c>
      <c r="D18" s="715"/>
      <c r="E18" s="538"/>
      <c r="F18" s="538"/>
      <c r="G18" s="538"/>
      <c r="H18" s="538"/>
      <c r="I18" s="539"/>
      <c r="J18" s="539"/>
      <c r="K18" s="538"/>
      <c r="L18" s="538"/>
      <c r="M18" s="538"/>
      <c r="N18" s="538"/>
      <c r="O18" s="264"/>
      <c r="P18" s="538"/>
      <c r="Q18" s="263"/>
      <c r="R18" s="539"/>
      <c r="S18" s="263"/>
      <c r="T18" s="538"/>
      <c r="U18" s="263"/>
      <c r="V18" s="538"/>
      <c r="W18" s="263"/>
      <c r="X18" s="538"/>
      <c r="Y18" s="587"/>
      <c r="Z18" s="541"/>
      <c r="AA18" s="565"/>
      <c r="AB18" s="566"/>
      <c r="AC18" s="587"/>
    </row>
    <row r="19" spans="2:29" s="51" customFormat="1" ht="35.1" customHeight="1" x14ac:dyDescent="0.2">
      <c r="B19" s="526"/>
      <c r="C19" s="714" t="s">
        <v>132</v>
      </c>
      <c r="D19" s="714"/>
      <c r="E19" s="539"/>
      <c r="F19" s="539"/>
      <c r="G19" s="539"/>
      <c r="H19" s="539"/>
      <c r="I19" s="538"/>
      <c r="J19" s="538"/>
      <c r="K19" s="538"/>
      <c r="L19" s="538"/>
      <c r="M19" s="538"/>
      <c r="N19" s="538"/>
      <c r="O19" s="540"/>
      <c r="P19" s="538"/>
      <c r="Q19" s="539"/>
      <c r="R19" s="539"/>
      <c r="S19" s="538"/>
      <c r="T19" s="538"/>
      <c r="U19" s="538"/>
      <c r="V19" s="538"/>
      <c r="W19" s="538"/>
      <c r="X19" s="538"/>
      <c r="Y19" s="587"/>
      <c r="Z19" s="541"/>
      <c r="AA19" s="565"/>
      <c r="AB19" s="566"/>
      <c r="AC19" s="587"/>
    </row>
    <row r="20" spans="2:29" s="51" customFormat="1" ht="35.1" customHeight="1" x14ac:dyDescent="0.2">
      <c r="B20" s="526"/>
      <c r="C20" s="551" t="s">
        <v>1</v>
      </c>
      <c r="D20" s="552"/>
      <c r="E20" s="263">
        <v>1</v>
      </c>
      <c r="F20" s="263"/>
      <c r="G20" s="263">
        <v>0</v>
      </c>
      <c r="H20" s="263"/>
      <c r="I20" s="263">
        <v>0</v>
      </c>
      <c r="J20" s="263"/>
      <c r="K20" s="263">
        <v>0</v>
      </c>
      <c r="L20" s="263"/>
      <c r="M20" s="263">
        <v>0</v>
      </c>
      <c r="N20" s="263"/>
      <c r="O20" s="263">
        <v>0</v>
      </c>
      <c r="P20" s="263"/>
      <c r="Q20" s="263">
        <v>0</v>
      </c>
      <c r="R20" s="263"/>
      <c r="S20" s="263">
        <v>0</v>
      </c>
      <c r="T20" s="263"/>
      <c r="U20" s="263">
        <v>0</v>
      </c>
      <c r="V20" s="263"/>
      <c r="W20" s="263">
        <v>0</v>
      </c>
      <c r="X20" s="263"/>
      <c r="Y20" s="587">
        <f>SUM(E20:X20)</f>
        <v>1</v>
      </c>
      <c r="Z20" s="541"/>
      <c r="AA20" s="544">
        <f>Y20/Y102*100</f>
        <v>1.4925373134328357</v>
      </c>
      <c r="AB20" s="566"/>
      <c r="AC20" s="587"/>
    </row>
    <row r="21" spans="2:29" s="51" customFormat="1" ht="35.1" customHeight="1" x14ac:dyDescent="0.2">
      <c r="B21" s="526"/>
      <c r="C21" s="551" t="s">
        <v>8</v>
      </c>
      <c r="D21" s="552"/>
      <c r="E21" s="263">
        <v>177</v>
      </c>
      <c r="F21" s="263"/>
      <c r="G21" s="263">
        <v>0</v>
      </c>
      <c r="H21" s="263"/>
      <c r="I21" s="263">
        <v>0</v>
      </c>
      <c r="J21" s="263"/>
      <c r="K21" s="263">
        <v>0</v>
      </c>
      <c r="L21" s="263"/>
      <c r="M21" s="263">
        <v>0</v>
      </c>
      <c r="N21" s="263"/>
      <c r="O21" s="263">
        <v>0</v>
      </c>
      <c r="P21" s="263"/>
      <c r="Q21" s="263">
        <v>0</v>
      </c>
      <c r="R21" s="263"/>
      <c r="S21" s="263">
        <v>0</v>
      </c>
      <c r="T21" s="263"/>
      <c r="U21" s="263">
        <v>0</v>
      </c>
      <c r="V21" s="263"/>
      <c r="W21" s="263">
        <v>0</v>
      </c>
      <c r="X21" s="263"/>
      <c r="Y21" s="587">
        <f>SUM(E21:X21)</f>
        <v>177</v>
      </c>
      <c r="Z21" s="541"/>
      <c r="AA21" s="544">
        <f>Y21/Y103*100</f>
        <v>0.16068413312271909</v>
      </c>
      <c r="AB21" s="566"/>
      <c r="AC21" s="587"/>
    </row>
    <row r="22" spans="2:29" s="51" customFormat="1" ht="35.1" customHeight="1" x14ac:dyDescent="0.2">
      <c r="B22" s="526"/>
      <c r="C22" s="551" t="s">
        <v>9</v>
      </c>
      <c r="D22" s="552"/>
      <c r="E22" s="263">
        <v>2832</v>
      </c>
      <c r="F22" s="263"/>
      <c r="G22" s="263">
        <v>0</v>
      </c>
      <c r="H22" s="263"/>
      <c r="I22" s="263">
        <v>0</v>
      </c>
      <c r="J22" s="263"/>
      <c r="K22" s="263">
        <v>0</v>
      </c>
      <c r="L22" s="263"/>
      <c r="M22" s="263">
        <v>0</v>
      </c>
      <c r="N22" s="263"/>
      <c r="O22" s="263">
        <v>0</v>
      </c>
      <c r="P22" s="263"/>
      <c r="Q22" s="263">
        <v>0</v>
      </c>
      <c r="R22" s="263"/>
      <c r="S22" s="263">
        <v>0</v>
      </c>
      <c r="T22" s="263"/>
      <c r="U22" s="263">
        <v>0</v>
      </c>
      <c r="V22" s="263"/>
      <c r="W22" s="263">
        <v>0</v>
      </c>
      <c r="X22" s="263"/>
      <c r="Y22" s="587">
        <f>SUM(E22:X22)</f>
        <v>2832</v>
      </c>
      <c r="Z22" s="541"/>
      <c r="AA22" s="544">
        <f>Y22/Y104*100</f>
        <v>0.13577159688875934</v>
      </c>
      <c r="AB22" s="566"/>
      <c r="AC22" s="587"/>
    </row>
    <row r="23" spans="2:29" s="51" customFormat="1" ht="35.1" customHeight="1" x14ac:dyDescent="0.2">
      <c r="B23" s="526"/>
      <c r="C23" s="715" t="s">
        <v>41</v>
      </c>
      <c r="D23" s="715"/>
      <c r="E23" s="538"/>
      <c r="F23" s="538"/>
      <c r="G23" s="538"/>
      <c r="H23" s="538"/>
      <c r="I23" s="539"/>
      <c r="J23" s="539"/>
      <c r="K23" s="538"/>
      <c r="L23" s="538"/>
      <c r="M23" s="538"/>
      <c r="N23" s="538"/>
      <c r="O23" s="264"/>
      <c r="P23" s="538"/>
      <c r="Q23" s="263"/>
      <c r="R23" s="539"/>
      <c r="S23" s="263"/>
      <c r="T23" s="538"/>
      <c r="U23" s="263"/>
      <c r="V23" s="538"/>
      <c r="W23" s="263"/>
      <c r="X23" s="538"/>
      <c r="Y23" s="587"/>
      <c r="Z23" s="541"/>
      <c r="AA23" s="565"/>
      <c r="AB23" s="566"/>
      <c r="AC23" s="587"/>
    </row>
    <row r="24" spans="2:29" s="51" customFormat="1" ht="35.1" customHeight="1" x14ac:dyDescent="0.2">
      <c r="B24" s="526"/>
      <c r="C24" s="714" t="s">
        <v>41</v>
      </c>
      <c r="D24" s="714"/>
      <c r="E24" s="539"/>
      <c r="F24" s="539"/>
      <c r="G24" s="539"/>
      <c r="H24" s="539"/>
      <c r="I24" s="538"/>
      <c r="J24" s="538"/>
      <c r="K24" s="538"/>
      <c r="L24" s="538"/>
      <c r="M24" s="538"/>
      <c r="N24" s="538"/>
      <c r="O24" s="540"/>
      <c r="P24" s="538"/>
      <c r="Q24" s="539"/>
      <c r="R24" s="539"/>
      <c r="S24" s="538"/>
      <c r="T24" s="538"/>
      <c r="U24" s="538"/>
      <c r="V24" s="538"/>
      <c r="W24" s="538"/>
      <c r="X24" s="538"/>
      <c r="Y24" s="587"/>
      <c r="Z24" s="541"/>
      <c r="AA24" s="565"/>
      <c r="AB24" s="566"/>
      <c r="AC24" s="587"/>
    </row>
    <row r="25" spans="2:29" s="51" customFormat="1" ht="35.1" customHeight="1" x14ac:dyDescent="0.2">
      <c r="B25" s="526"/>
      <c r="C25" s="551" t="s">
        <v>1</v>
      </c>
      <c r="D25" s="552"/>
      <c r="E25" s="263">
        <v>1</v>
      </c>
      <c r="F25" s="263"/>
      <c r="G25" s="263">
        <v>0</v>
      </c>
      <c r="H25" s="263"/>
      <c r="I25" s="263">
        <v>0</v>
      </c>
      <c r="J25" s="263"/>
      <c r="K25" s="263">
        <v>0</v>
      </c>
      <c r="L25" s="263"/>
      <c r="M25" s="263">
        <v>0</v>
      </c>
      <c r="N25" s="263"/>
      <c r="O25" s="263">
        <v>0</v>
      </c>
      <c r="P25" s="263"/>
      <c r="Q25" s="263">
        <v>0</v>
      </c>
      <c r="R25" s="263"/>
      <c r="S25" s="263">
        <v>0</v>
      </c>
      <c r="T25" s="263"/>
      <c r="U25" s="263">
        <v>0</v>
      </c>
      <c r="V25" s="263"/>
      <c r="W25" s="263">
        <v>0</v>
      </c>
      <c r="X25" s="263"/>
      <c r="Y25" s="587">
        <f>SUM(E25:X25)</f>
        <v>1</v>
      </c>
      <c r="Z25" s="541"/>
      <c r="AA25" s="544">
        <f>Y25/Y102*100</f>
        <v>1.4925373134328357</v>
      </c>
      <c r="AB25" s="566"/>
      <c r="AC25" s="587"/>
    </row>
    <row r="26" spans="2:29" s="51" customFormat="1" ht="35.1" customHeight="1" x14ac:dyDescent="0.2">
      <c r="B26" s="526"/>
      <c r="C26" s="551" t="s">
        <v>8</v>
      </c>
      <c r="D26" s="552"/>
      <c r="E26" s="263">
        <v>571</v>
      </c>
      <c r="F26" s="263"/>
      <c r="G26" s="263">
        <v>0</v>
      </c>
      <c r="H26" s="263"/>
      <c r="I26" s="263">
        <v>0</v>
      </c>
      <c r="J26" s="263"/>
      <c r="K26" s="263">
        <v>0</v>
      </c>
      <c r="L26" s="263"/>
      <c r="M26" s="263">
        <v>0</v>
      </c>
      <c r="N26" s="263"/>
      <c r="O26" s="263">
        <v>0</v>
      </c>
      <c r="P26" s="263"/>
      <c r="Q26" s="263">
        <v>0</v>
      </c>
      <c r="R26" s="263"/>
      <c r="S26" s="263">
        <v>0</v>
      </c>
      <c r="T26" s="263"/>
      <c r="U26" s="263">
        <v>0</v>
      </c>
      <c r="V26" s="263"/>
      <c r="W26" s="263">
        <v>0</v>
      </c>
      <c r="X26" s="263"/>
      <c r="Y26" s="587">
        <f>SUM(E26:X26)</f>
        <v>571</v>
      </c>
      <c r="Z26" s="541"/>
      <c r="AA26" s="544">
        <f>Y26/Y103*100</f>
        <v>0.5183651978139695</v>
      </c>
      <c r="AB26" s="566"/>
      <c r="AC26" s="587"/>
    </row>
    <row r="27" spans="2:29" s="51" customFormat="1" ht="35.1" customHeight="1" x14ac:dyDescent="0.2">
      <c r="B27" s="526"/>
      <c r="C27" s="551" t="s">
        <v>9</v>
      </c>
      <c r="D27" s="552"/>
      <c r="E27" s="263">
        <v>31976</v>
      </c>
      <c r="F27" s="263"/>
      <c r="G27" s="263">
        <v>0</v>
      </c>
      <c r="H27" s="263"/>
      <c r="I27" s="263">
        <v>0</v>
      </c>
      <c r="J27" s="263"/>
      <c r="K27" s="263">
        <v>0</v>
      </c>
      <c r="L27" s="263"/>
      <c r="M27" s="263">
        <v>0</v>
      </c>
      <c r="N27" s="263"/>
      <c r="O27" s="263">
        <v>0</v>
      </c>
      <c r="P27" s="263"/>
      <c r="Q27" s="263">
        <v>0</v>
      </c>
      <c r="R27" s="263"/>
      <c r="S27" s="263">
        <v>0</v>
      </c>
      <c r="T27" s="263"/>
      <c r="U27" s="263">
        <v>0</v>
      </c>
      <c r="V27" s="263"/>
      <c r="W27" s="263">
        <v>0</v>
      </c>
      <c r="X27" s="263"/>
      <c r="Y27" s="587">
        <f>SUM(E27:X27)</f>
        <v>31976</v>
      </c>
      <c r="Z27" s="541"/>
      <c r="AA27" s="544">
        <f>Y27/Y104*100</f>
        <v>1.5329917309727996</v>
      </c>
      <c r="AB27" s="566"/>
      <c r="AC27" s="587"/>
    </row>
    <row r="28" spans="2:29" s="51" customFormat="1" ht="34.5" customHeight="1" x14ac:dyDescent="0.2">
      <c r="B28" s="526"/>
      <c r="C28" s="715" t="s">
        <v>36</v>
      </c>
      <c r="D28" s="715"/>
      <c r="E28" s="538"/>
      <c r="F28" s="538"/>
      <c r="G28" s="538"/>
      <c r="H28" s="538"/>
      <c r="I28" s="539"/>
      <c r="J28" s="539"/>
      <c r="K28" s="538"/>
      <c r="L28" s="538"/>
      <c r="M28" s="538"/>
      <c r="N28" s="538"/>
      <c r="O28" s="264"/>
      <c r="P28" s="538"/>
      <c r="Q28" s="263"/>
      <c r="R28" s="539"/>
      <c r="S28" s="263"/>
      <c r="T28" s="538"/>
      <c r="U28" s="263"/>
      <c r="V28" s="538"/>
      <c r="W28" s="263"/>
      <c r="X28" s="538"/>
      <c r="Y28" s="587"/>
      <c r="Z28" s="541"/>
      <c r="AA28" s="565"/>
      <c r="AB28" s="566"/>
      <c r="AC28" s="587"/>
    </row>
    <row r="29" spans="2:29" s="51" customFormat="1" ht="35.1" customHeight="1" x14ac:dyDescent="0.2">
      <c r="B29" s="526"/>
      <c r="C29" s="714" t="s">
        <v>36</v>
      </c>
      <c r="D29" s="714"/>
      <c r="E29" s="539"/>
      <c r="F29" s="539"/>
      <c r="G29" s="539"/>
      <c r="H29" s="539"/>
      <c r="I29" s="538"/>
      <c r="J29" s="538"/>
      <c r="K29" s="538"/>
      <c r="L29" s="538"/>
      <c r="M29" s="538"/>
      <c r="N29" s="538"/>
      <c r="O29" s="540"/>
      <c r="P29" s="538"/>
      <c r="Q29" s="539"/>
      <c r="R29" s="539"/>
      <c r="S29" s="538"/>
      <c r="T29" s="538"/>
      <c r="U29" s="538"/>
      <c r="V29" s="538"/>
      <c r="W29" s="538"/>
      <c r="X29" s="538"/>
      <c r="Y29" s="587"/>
      <c r="Z29" s="541"/>
      <c r="AA29" s="565"/>
      <c r="AB29" s="566"/>
      <c r="AC29" s="587"/>
    </row>
    <row r="30" spans="2:29" s="51" customFormat="1" ht="35.1" customHeight="1" x14ac:dyDescent="0.2">
      <c r="B30" s="526"/>
      <c r="C30" s="551" t="s">
        <v>1</v>
      </c>
      <c r="D30" s="552"/>
      <c r="E30" s="263">
        <v>2</v>
      </c>
      <c r="F30" s="263"/>
      <c r="G30" s="263">
        <v>0</v>
      </c>
      <c r="H30" s="263"/>
      <c r="I30" s="263">
        <v>0</v>
      </c>
      <c r="J30" s="263"/>
      <c r="K30" s="263">
        <v>0</v>
      </c>
      <c r="L30" s="263"/>
      <c r="M30" s="263">
        <v>0</v>
      </c>
      <c r="N30" s="263"/>
      <c r="O30" s="263">
        <v>0</v>
      </c>
      <c r="P30" s="263"/>
      <c r="Q30" s="263">
        <v>0</v>
      </c>
      <c r="R30" s="263"/>
      <c r="S30" s="263">
        <v>0</v>
      </c>
      <c r="T30" s="263"/>
      <c r="U30" s="263">
        <v>0</v>
      </c>
      <c r="V30" s="263"/>
      <c r="W30" s="263">
        <v>0</v>
      </c>
      <c r="X30" s="263"/>
      <c r="Y30" s="587">
        <f>SUM(E30:X30)</f>
        <v>2</v>
      </c>
      <c r="Z30" s="541"/>
      <c r="AA30" s="544">
        <f>Y30/Y102*100</f>
        <v>2.9850746268656714</v>
      </c>
      <c r="AB30" s="566"/>
      <c r="AC30" s="587"/>
    </row>
    <row r="31" spans="2:29" s="51" customFormat="1" ht="35.1" customHeight="1" x14ac:dyDescent="0.2">
      <c r="B31" s="526"/>
      <c r="C31" s="551" t="s">
        <v>8</v>
      </c>
      <c r="D31" s="552"/>
      <c r="E31" s="263">
        <v>969</v>
      </c>
      <c r="F31" s="263"/>
      <c r="G31" s="263">
        <v>0</v>
      </c>
      <c r="H31" s="263"/>
      <c r="I31" s="263">
        <v>0</v>
      </c>
      <c r="J31" s="263"/>
      <c r="K31" s="263">
        <v>0</v>
      </c>
      <c r="L31" s="263"/>
      <c r="M31" s="263">
        <v>0</v>
      </c>
      <c r="N31" s="263"/>
      <c r="O31" s="263">
        <v>0</v>
      </c>
      <c r="P31" s="263"/>
      <c r="Q31" s="263">
        <v>0</v>
      </c>
      <c r="R31" s="263"/>
      <c r="S31" s="263">
        <v>0</v>
      </c>
      <c r="T31" s="263"/>
      <c r="U31" s="263">
        <v>0</v>
      </c>
      <c r="V31" s="263"/>
      <c r="W31" s="263">
        <v>0</v>
      </c>
      <c r="X31" s="263"/>
      <c r="Y31" s="587">
        <f>SUM(E31:X31)</f>
        <v>969</v>
      </c>
      <c r="Z31" s="541"/>
      <c r="AA31" s="544">
        <f>Y31/Y103*100</f>
        <v>0.87967754234980122</v>
      </c>
      <c r="AB31" s="566"/>
      <c r="AC31" s="587"/>
    </row>
    <row r="32" spans="2:29" s="51" customFormat="1" ht="35.1" customHeight="1" x14ac:dyDescent="0.2">
      <c r="B32" s="526"/>
      <c r="C32" s="551" t="s">
        <v>9</v>
      </c>
      <c r="D32" s="552"/>
      <c r="E32" s="263">
        <v>119816</v>
      </c>
      <c r="F32" s="263"/>
      <c r="G32" s="263">
        <v>0</v>
      </c>
      <c r="H32" s="263"/>
      <c r="I32" s="263">
        <v>0</v>
      </c>
      <c r="J32" s="263"/>
      <c r="K32" s="263">
        <v>0</v>
      </c>
      <c r="L32" s="263"/>
      <c r="M32" s="263">
        <v>0</v>
      </c>
      <c r="N32" s="263"/>
      <c r="O32" s="263">
        <v>0</v>
      </c>
      <c r="P32" s="263"/>
      <c r="Q32" s="263">
        <v>0</v>
      </c>
      <c r="R32" s="263"/>
      <c r="S32" s="263">
        <v>0</v>
      </c>
      <c r="T32" s="263"/>
      <c r="U32" s="263">
        <v>0</v>
      </c>
      <c r="V32" s="263"/>
      <c r="W32" s="263">
        <v>0</v>
      </c>
      <c r="X32" s="263"/>
      <c r="Y32" s="587">
        <f>SUM(E32:X32)</f>
        <v>119816</v>
      </c>
      <c r="Z32" s="541"/>
      <c r="AA32" s="544">
        <f>Y32/Y104*100</f>
        <v>5.744212448030928</v>
      </c>
      <c r="AB32" s="566"/>
      <c r="AC32" s="587"/>
    </row>
    <row r="33" spans="2:29" s="51" customFormat="1" ht="35.1" customHeight="1" x14ac:dyDescent="0.2">
      <c r="B33" s="526"/>
      <c r="C33" s="715" t="s">
        <v>122</v>
      </c>
      <c r="D33" s="715"/>
      <c r="E33" s="538"/>
      <c r="F33" s="538"/>
      <c r="G33" s="538"/>
      <c r="H33" s="538"/>
      <c r="I33" s="539"/>
      <c r="J33" s="539"/>
      <c r="K33" s="538"/>
      <c r="L33" s="538"/>
      <c r="M33" s="538"/>
      <c r="N33" s="538"/>
      <c r="O33" s="264"/>
      <c r="P33" s="538"/>
      <c r="Q33" s="263"/>
      <c r="R33" s="539"/>
      <c r="S33" s="263"/>
      <c r="T33" s="538"/>
      <c r="U33" s="263"/>
      <c r="V33" s="538"/>
      <c r="W33" s="263"/>
      <c r="X33" s="538"/>
      <c r="Y33" s="587"/>
      <c r="Z33" s="541"/>
      <c r="AA33" s="565"/>
      <c r="AB33" s="566"/>
      <c r="AC33" s="587"/>
    </row>
    <row r="34" spans="2:29" s="51" customFormat="1" ht="35.1" customHeight="1" x14ac:dyDescent="0.2">
      <c r="B34" s="526"/>
      <c r="C34" s="714" t="s">
        <v>166</v>
      </c>
      <c r="D34" s="714"/>
      <c r="E34" s="539"/>
      <c r="F34" s="539"/>
      <c r="G34" s="539"/>
      <c r="H34" s="539"/>
      <c r="I34" s="538"/>
      <c r="J34" s="538"/>
      <c r="K34" s="538"/>
      <c r="L34" s="538"/>
      <c r="M34" s="538"/>
      <c r="N34" s="538"/>
      <c r="O34" s="540"/>
      <c r="P34" s="538"/>
      <c r="Q34" s="539"/>
      <c r="R34" s="539"/>
      <c r="S34" s="538"/>
      <c r="T34" s="538"/>
      <c r="U34" s="538"/>
      <c r="V34" s="538"/>
      <c r="W34" s="538"/>
      <c r="X34" s="538"/>
      <c r="Y34" s="587"/>
      <c r="Z34" s="541"/>
      <c r="AA34" s="565"/>
      <c r="AB34" s="566"/>
      <c r="AC34" s="587"/>
    </row>
    <row r="35" spans="2:29" s="51" customFormat="1" ht="35.1" customHeight="1" x14ac:dyDescent="0.2">
      <c r="B35" s="526"/>
      <c r="C35" s="551" t="s">
        <v>1</v>
      </c>
      <c r="D35" s="552"/>
      <c r="E35" s="263">
        <v>3</v>
      </c>
      <c r="F35" s="263"/>
      <c r="G35" s="263">
        <v>0</v>
      </c>
      <c r="H35" s="263"/>
      <c r="I35" s="263">
        <v>0</v>
      </c>
      <c r="J35" s="263"/>
      <c r="K35" s="263">
        <v>0</v>
      </c>
      <c r="L35" s="263"/>
      <c r="M35" s="263">
        <v>0</v>
      </c>
      <c r="N35" s="263"/>
      <c r="O35" s="263">
        <v>0</v>
      </c>
      <c r="P35" s="263"/>
      <c r="Q35" s="263">
        <v>0</v>
      </c>
      <c r="R35" s="263"/>
      <c r="S35" s="263">
        <v>0</v>
      </c>
      <c r="T35" s="263"/>
      <c r="U35" s="263">
        <v>0</v>
      </c>
      <c r="V35" s="263"/>
      <c r="W35" s="263">
        <v>0</v>
      </c>
      <c r="X35" s="263"/>
      <c r="Y35" s="587">
        <f>SUM(E35:X35)</f>
        <v>3</v>
      </c>
      <c r="Z35" s="541"/>
      <c r="AA35" s="544">
        <f>Y35/Y102*100</f>
        <v>4.4776119402985071</v>
      </c>
      <c r="AB35" s="566"/>
      <c r="AC35" s="587"/>
    </row>
    <row r="36" spans="2:29" s="51" customFormat="1" ht="35.1" customHeight="1" x14ac:dyDescent="0.2">
      <c r="B36" s="526"/>
      <c r="C36" s="551" t="s">
        <v>8</v>
      </c>
      <c r="D36" s="552"/>
      <c r="E36" s="263">
        <v>1129</v>
      </c>
      <c r="F36" s="263"/>
      <c r="G36" s="263">
        <v>0</v>
      </c>
      <c r="H36" s="263"/>
      <c r="I36" s="263">
        <v>0</v>
      </c>
      <c r="J36" s="263"/>
      <c r="K36" s="263">
        <v>0</v>
      </c>
      <c r="L36" s="263"/>
      <c r="M36" s="263">
        <v>0</v>
      </c>
      <c r="N36" s="263"/>
      <c r="O36" s="263">
        <v>0</v>
      </c>
      <c r="P36" s="263"/>
      <c r="Q36" s="263">
        <v>0</v>
      </c>
      <c r="R36" s="263"/>
      <c r="S36" s="263">
        <v>0</v>
      </c>
      <c r="T36" s="263"/>
      <c r="U36" s="263">
        <v>0</v>
      </c>
      <c r="V36" s="263"/>
      <c r="W36" s="263">
        <v>0</v>
      </c>
      <c r="X36" s="263"/>
      <c r="Y36" s="587">
        <f>SUM(E36:X36)</f>
        <v>1129</v>
      </c>
      <c r="Z36" s="541"/>
      <c r="AA36" s="544">
        <f>Y36/Y103*100</f>
        <v>1.0249287361330501</v>
      </c>
      <c r="AB36" s="566"/>
      <c r="AC36" s="587"/>
    </row>
    <row r="37" spans="2:29" s="51" customFormat="1" ht="35.1" customHeight="1" x14ac:dyDescent="0.2">
      <c r="B37" s="526"/>
      <c r="C37" s="551" t="s">
        <v>9</v>
      </c>
      <c r="D37" s="552"/>
      <c r="E37" s="263">
        <v>63272</v>
      </c>
      <c r="F37" s="263"/>
      <c r="G37" s="263">
        <v>0</v>
      </c>
      <c r="H37" s="263"/>
      <c r="I37" s="263">
        <v>0</v>
      </c>
      <c r="J37" s="263"/>
      <c r="K37" s="263">
        <v>0</v>
      </c>
      <c r="L37" s="263"/>
      <c r="M37" s="263">
        <v>0</v>
      </c>
      <c r="N37" s="263"/>
      <c r="O37" s="263">
        <v>0</v>
      </c>
      <c r="P37" s="263"/>
      <c r="Q37" s="263">
        <v>0</v>
      </c>
      <c r="R37" s="263"/>
      <c r="S37" s="263">
        <v>0</v>
      </c>
      <c r="T37" s="263"/>
      <c r="U37" s="263">
        <v>0</v>
      </c>
      <c r="V37" s="263"/>
      <c r="W37" s="263">
        <v>0</v>
      </c>
      <c r="X37" s="263"/>
      <c r="Y37" s="587">
        <f>SUM(E37:X37)</f>
        <v>63272</v>
      </c>
      <c r="Z37" s="541"/>
      <c r="AA37" s="544">
        <f>Y37/Y104*100</f>
        <v>3.0333829372689198</v>
      </c>
      <c r="AB37" s="566"/>
      <c r="AC37" s="587"/>
    </row>
    <row r="38" spans="2:29" s="15" customFormat="1" ht="30" customHeight="1" thickBot="1" x14ac:dyDescent="0.25">
      <c r="B38" s="569"/>
      <c r="C38" s="570"/>
      <c r="D38" s="571"/>
      <c r="E38" s="581"/>
      <c r="F38" s="581"/>
      <c r="G38" s="581"/>
      <c r="H38" s="581"/>
      <c r="I38" s="582"/>
      <c r="J38" s="582"/>
      <c r="K38" s="581"/>
      <c r="L38" s="581"/>
      <c r="M38" s="581"/>
      <c r="N38" s="581"/>
      <c r="O38" s="583"/>
      <c r="P38" s="581"/>
      <c r="Q38" s="584"/>
      <c r="R38" s="582"/>
      <c r="S38" s="584"/>
      <c r="T38" s="581"/>
      <c r="U38" s="581"/>
      <c r="V38" s="581"/>
      <c r="W38" s="584"/>
      <c r="X38" s="588"/>
      <c r="Y38" s="589"/>
      <c r="Z38" s="590"/>
      <c r="AA38" s="591"/>
      <c r="AB38" s="593"/>
      <c r="AC38" s="587"/>
    </row>
    <row r="39" spans="2:29" s="15" customFormat="1" ht="23.25" customHeight="1" x14ac:dyDescent="0.2">
      <c r="B39" s="28"/>
      <c r="C39" s="93"/>
      <c r="D39" s="265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41"/>
      <c r="P39" s="266"/>
      <c r="Q39" s="266"/>
      <c r="R39" s="266"/>
      <c r="S39" s="266"/>
      <c r="T39" s="266"/>
      <c r="U39" s="266"/>
      <c r="V39" s="266"/>
      <c r="W39" s="266"/>
      <c r="X39" s="266"/>
      <c r="Y39" s="28"/>
      <c r="Z39" s="28"/>
      <c r="AA39" s="42" t="s">
        <v>38</v>
      </c>
      <c r="AB39" s="28"/>
    </row>
    <row r="40" spans="2:29" s="145" customFormat="1" ht="65.099999999999994" customHeight="1" x14ac:dyDescent="0.2">
      <c r="B40" s="146" t="s">
        <v>77</v>
      </c>
      <c r="C40" s="147"/>
      <c r="D40" s="146"/>
      <c r="E40" s="148"/>
      <c r="F40" s="148"/>
      <c r="G40" s="148"/>
      <c r="H40" s="148"/>
      <c r="I40" s="148"/>
      <c r="J40" s="148"/>
      <c r="K40" s="148"/>
      <c r="L40" s="14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</row>
    <row r="41" spans="2:29" s="145" customFormat="1" ht="65.099999999999994" customHeight="1" x14ac:dyDescent="0.2">
      <c r="B41" s="703" t="s">
        <v>171</v>
      </c>
      <c r="C41" s="703"/>
      <c r="D41" s="703"/>
      <c r="E41" s="703"/>
      <c r="F41" s="703"/>
      <c r="G41" s="703"/>
      <c r="H41" s="703"/>
      <c r="I41" s="703"/>
      <c r="J41" s="703"/>
      <c r="K41" s="703"/>
      <c r="L41" s="703"/>
      <c r="M41" s="703"/>
      <c r="N41" s="703"/>
      <c r="O41" s="703"/>
      <c r="P41" s="703"/>
      <c r="Q41" s="703"/>
      <c r="R41" s="703"/>
      <c r="S41" s="703"/>
      <c r="T41" s="703"/>
      <c r="U41" s="703"/>
      <c r="V41" s="703"/>
      <c r="W41" s="703"/>
      <c r="X41" s="703"/>
      <c r="Y41" s="703"/>
      <c r="Z41" s="703"/>
      <c r="AA41" s="703"/>
      <c r="AB41" s="703"/>
    </row>
    <row r="42" spans="2:29" s="145" customFormat="1" ht="65.099999999999994" customHeight="1" x14ac:dyDescent="0.2">
      <c r="B42" s="716">
        <v>2019</v>
      </c>
      <c r="C42" s="716"/>
      <c r="D42" s="716"/>
      <c r="E42" s="716"/>
      <c r="F42" s="716"/>
      <c r="G42" s="716"/>
      <c r="H42" s="716"/>
      <c r="I42" s="716"/>
      <c r="J42" s="716"/>
      <c r="K42" s="716"/>
      <c r="L42" s="716"/>
      <c r="M42" s="716"/>
      <c r="N42" s="716"/>
      <c r="O42" s="716"/>
      <c r="P42" s="716"/>
      <c r="Q42" s="716"/>
      <c r="R42" s="716"/>
      <c r="S42" s="716"/>
      <c r="T42" s="716"/>
      <c r="U42" s="716"/>
      <c r="V42" s="716"/>
      <c r="W42" s="716"/>
      <c r="X42" s="716"/>
      <c r="Y42" s="716"/>
      <c r="Z42" s="716"/>
      <c r="AA42" s="716"/>
      <c r="AB42" s="716"/>
    </row>
    <row r="43" spans="2:29" s="22" customFormat="1" ht="30" customHeight="1" x14ac:dyDescent="0.2">
      <c r="B43" s="533" t="s">
        <v>128</v>
      </c>
      <c r="C43" s="534"/>
      <c r="D43" s="535"/>
      <c r="E43" s="536"/>
      <c r="F43" s="536"/>
      <c r="G43" s="536"/>
      <c r="H43" s="536"/>
      <c r="I43" s="536"/>
      <c r="J43" s="536"/>
      <c r="K43" s="536"/>
      <c r="L43" s="536"/>
      <c r="M43" s="536"/>
      <c r="N43" s="536"/>
      <c r="O43" s="536"/>
      <c r="P43" s="536"/>
      <c r="Q43" s="536"/>
      <c r="R43" s="536"/>
      <c r="S43" s="536"/>
      <c r="T43" s="536"/>
      <c r="U43" s="536"/>
      <c r="V43" s="536"/>
      <c r="W43" s="536"/>
      <c r="X43" s="536"/>
      <c r="Y43" s="579"/>
      <c r="Z43" s="579"/>
      <c r="AA43" s="579"/>
      <c r="AB43" s="579"/>
    </row>
    <row r="44" spans="2:29" s="51" customFormat="1" ht="65.25" customHeight="1" x14ac:dyDescent="0.2">
      <c r="B44" s="704" t="s">
        <v>172</v>
      </c>
      <c r="C44" s="704"/>
      <c r="D44" s="705"/>
      <c r="E44" s="706" t="s">
        <v>110</v>
      </c>
      <c r="F44" s="706"/>
      <c r="G44" s="706"/>
      <c r="H44" s="706"/>
      <c r="I44" s="706"/>
      <c r="J44" s="706"/>
      <c r="K44" s="706"/>
      <c r="L44" s="706"/>
      <c r="M44" s="706"/>
      <c r="N44" s="706"/>
      <c r="O44" s="706"/>
      <c r="P44" s="706"/>
      <c r="Q44" s="706"/>
      <c r="R44" s="706"/>
      <c r="S44" s="706"/>
      <c r="T44" s="706"/>
      <c r="U44" s="706"/>
      <c r="V44" s="706"/>
      <c r="W44" s="706"/>
      <c r="X44" s="707"/>
      <c r="Y44" s="708" t="s">
        <v>42</v>
      </c>
      <c r="Z44" s="709"/>
      <c r="AA44" s="709"/>
      <c r="AB44" s="709"/>
    </row>
    <row r="45" spans="2:29" s="15" customFormat="1" ht="150.75" customHeight="1" x14ac:dyDescent="0.2">
      <c r="B45" s="704"/>
      <c r="C45" s="704"/>
      <c r="D45" s="705"/>
      <c r="E45" s="710" t="s">
        <v>100</v>
      </c>
      <c r="F45" s="710"/>
      <c r="G45" s="711" t="s">
        <v>59</v>
      </c>
      <c r="H45" s="712"/>
      <c r="I45" s="710" t="s">
        <v>12</v>
      </c>
      <c r="J45" s="710"/>
      <c r="K45" s="711" t="s">
        <v>43</v>
      </c>
      <c r="L45" s="712"/>
      <c r="M45" s="710" t="s">
        <v>65</v>
      </c>
      <c r="N45" s="710"/>
      <c r="O45" s="711" t="s">
        <v>130</v>
      </c>
      <c r="P45" s="712"/>
      <c r="Q45" s="710" t="s">
        <v>137</v>
      </c>
      <c r="R45" s="710"/>
      <c r="S45" s="711" t="s">
        <v>101</v>
      </c>
      <c r="T45" s="712"/>
      <c r="U45" s="710" t="s">
        <v>25</v>
      </c>
      <c r="V45" s="710"/>
      <c r="W45" s="711" t="s">
        <v>173</v>
      </c>
      <c r="X45" s="712"/>
      <c r="Y45" s="710" t="s">
        <v>35</v>
      </c>
      <c r="Z45" s="710"/>
      <c r="AA45" s="711" t="s">
        <v>2</v>
      </c>
      <c r="AB45" s="713"/>
    </row>
    <row r="46" spans="2:29" s="15" customFormat="1" ht="24" customHeight="1" x14ac:dyDescent="0.2">
      <c r="B46" s="569"/>
      <c r="C46" s="717"/>
      <c r="D46" s="717"/>
      <c r="E46" s="572"/>
      <c r="F46" s="560"/>
      <c r="G46" s="560"/>
      <c r="H46" s="560"/>
      <c r="I46" s="561"/>
      <c r="J46" s="561"/>
      <c r="K46" s="560"/>
      <c r="L46" s="560"/>
      <c r="M46" s="560"/>
      <c r="N46" s="560"/>
      <c r="O46" s="562"/>
      <c r="P46" s="560"/>
      <c r="Q46" s="561"/>
      <c r="R46" s="561"/>
      <c r="S46" s="561"/>
      <c r="T46" s="560"/>
      <c r="U46" s="560"/>
      <c r="V46" s="560"/>
      <c r="W46" s="561"/>
      <c r="X46" s="560"/>
      <c r="Y46" s="586"/>
      <c r="Z46" s="563"/>
      <c r="AA46" s="564"/>
      <c r="AB46" s="563"/>
      <c r="AC46" s="586"/>
    </row>
    <row r="47" spans="2:29" s="51" customFormat="1" ht="35.1" customHeight="1" x14ac:dyDescent="0.2">
      <c r="B47" s="526"/>
      <c r="C47" s="715" t="s">
        <v>33</v>
      </c>
      <c r="D47" s="715"/>
      <c r="E47" s="574"/>
      <c r="F47" s="538"/>
      <c r="G47" s="538"/>
      <c r="H47" s="538"/>
      <c r="I47" s="539"/>
      <c r="J47" s="539"/>
      <c r="K47" s="538"/>
      <c r="L47" s="538"/>
      <c r="M47" s="538"/>
      <c r="N47" s="538"/>
      <c r="O47" s="264"/>
      <c r="P47" s="538"/>
      <c r="Q47" s="263"/>
      <c r="R47" s="539"/>
      <c r="S47" s="263"/>
      <c r="T47" s="538"/>
      <c r="U47" s="538"/>
      <c r="V47" s="538"/>
      <c r="W47" s="263"/>
      <c r="X47" s="538"/>
      <c r="Y47" s="587"/>
      <c r="Z47" s="541"/>
      <c r="AA47" s="565"/>
      <c r="AB47" s="566"/>
      <c r="AC47" s="587"/>
    </row>
    <row r="48" spans="2:29" s="51" customFormat="1" ht="35.1" customHeight="1" x14ac:dyDescent="0.2">
      <c r="B48" s="526"/>
      <c r="C48" s="714" t="s">
        <v>34</v>
      </c>
      <c r="D48" s="714"/>
      <c r="E48" s="574"/>
      <c r="F48" s="539"/>
      <c r="G48" s="539"/>
      <c r="H48" s="539"/>
      <c r="I48" s="538"/>
      <c r="J48" s="538"/>
      <c r="K48" s="538"/>
      <c r="L48" s="538"/>
      <c r="M48" s="538"/>
      <c r="N48" s="538"/>
      <c r="O48" s="540"/>
      <c r="P48" s="538"/>
      <c r="Q48" s="539"/>
      <c r="R48" s="539"/>
      <c r="S48" s="538"/>
      <c r="T48" s="538"/>
      <c r="U48" s="538"/>
      <c r="V48" s="538"/>
      <c r="W48" s="538"/>
      <c r="X48" s="538"/>
      <c r="Y48" s="587"/>
      <c r="Z48" s="541"/>
      <c r="AA48" s="565"/>
      <c r="AB48" s="566"/>
      <c r="AC48" s="587"/>
    </row>
    <row r="49" spans="2:29" s="51" customFormat="1" ht="35.1" customHeight="1" x14ac:dyDescent="0.2">
      <c r="B49" s="526"/>
      <c r="C49" s="551" t="s">
        <v>1</v>
      </c>
      <c r="D49" s="552"/>
      <c r="E49" s="574">
        <v>1</v>
      </c>
      <c r="F49" s="263"/>
      <c r="G49" s="263">
        <v>0</v>
      </c>
      <c r="H49" s="263"/>
      <c r="I49" s="263">
        <v>0</v>
      </c>
      <c r="J49" s="263"/>
      <c r="K49" s="263">
        <v>0</v>
      </c>
      <c r="L49" s="263"/>
      <c r="M49" s="263">
        <v>0</v>
      </c>
      <c r="N49" s="263"/>
      <c r="O49" s="263">
        <v>0</v>
      </c>
      <c r="P49" s="263"/>
      <c r="Q49" s="263">
        <v>0</v>
      </c>
      <c r="R49" s="263"/>
      <c r="S49" s="263">
        <v>0</v>
      </c>
      <c r="T49" s="263"/>
      <c r="U49" s="263">
        <v>0</v>
      </c>
      <c r="V49" s="263"/>
      <c r="W49" s="263">
        <v>0</v>
      </c>
      <c r="X49" s="263"/>
      <c r="Y49" s="587">
        <f>SUM(E49:X49)</f>
        <v>1</v>
      </c>
      <c r="Z49" s="541"/>
      <c r="AA49" s="544">
        <f>Y49/Y102*100</f>
        <v>1.4925373134328357</v>
      </c>
      <c r="AB49" s="566"/>
      <c r="AC49" s="587"/>
    </row>
    <row r="50" spans="2:29" s="51" customFormat="1" ht="35.1" customHeight="1" x14ac:dyDescent="0.2">
      <c r="B50" s="526"/>
      <c r="C50" s="551" t="s">
        <v>8</v>
      </c>
      <c r="D50" s="552"/>
      <c r="E50" s="574">
        <v>989</v>
      </c>
      <c r="F50" s="263"/>
      <c r="G50" s="263">
        <v>0</v>
      </c>
      <c r="H50" s="263"/>
      <c r="I50" s="263">
        <v>0</v>
      </c>
      <c r="J50" s="263"/>
      <c r="K50" s="263">
        <v>0</v>
      </c>
      <c r="L50" s="263"/>
      <c r="M50" s="263">
        <v>0</v>
      </c>
      <c r="N50" s="263"/>
      <c r="O50" s="263">
        <v>0</v>
      </c>
      <c r="P50" s="263"/>
      <c r="Q50" s="263">
        <v>0</v>
      </c>
      <c r="R50" s="263"/>
      <c r="S50" s="263">
        <v>0</v>
      </c>
      <c r="T50" s="263"/>
      <c r="U50" s="263">
        <v>0</v>
      </c>
      <c r="V50" s="263"/>
      <c r="W50" s="263">
        <v>0</v>
      </c>
      <c r="X50" s="263"/>
      <c r="Y50" s="587">
        <f>SUM(E50:X50)</f>
        <v>989</v>
      </c>
      <c r="Z50" s="541"/>
      <c r="AA50" s="544">
        <f>Y50/Y103*100</f>
        <v>0.89783394157270724</v>
      </c>
      <c r="AB50" s="566"/>
      <c r="AC50" s="587"/>
    </row>
    <row r="51" spans="2:29" s="51" customFormat="1" ht="35.1" customHeight="1" x14ac:dyDescent="0.2">
      <c r="B51" s="526"/>
      <c r="C51" s="551" t="s">
        <v>9</v>
      </c>
      <c r="D51" s="552"/>
      <c r="E51" s="574">
        <v>55384</v>
      </c>
      <c r="F51" s="263"/>
      <c r="G51" s="263">
        <v>0</v>
      </c>
      <c r="H51" s="263"/>
      <c r="I51" s="263">
        <v>0</v>
      </c>
      <c r="J51" s="263"/>
      <c r="K51" s="263">
        <v>0</v>
      </c>
      <c r="L51" s="263"/>
      <c r="M51" s="263">
        <v>0</v>
      </c>
      <c r="N51" s="263"/>
      <c r="O51" s="263">
        <v>0</v>
      </c>
      <c r="P51" s="263"/>
      <c r="Q51" s="263">
        <v>0</v>
      </c>
      <c r="R51" s="263"/>
      <c r="S51" s="263">
        <v>0</v>
      </c>
      <c r="T51" s="263"/>
      <c r="U51" s="263">
        <v>0</v>
      </c>
      <c r="V51" s="263"/>
      <c r="W51" s="263">
        <v>0</v>
      </c>
      <c r="X51" s="263"/>
      <c r="Y51" s="587">
        <f>SUM(E51:X51)</f>
        <v>55384</v>
      </c>
      <c r="Z51" s="541"/>
      <c r="AA51" s="544">
        <f>Y51/Y104*100</f>
        <v>2.6552168510194378</v>
      </c>
      <c r="AB51" s="566"/>
      <c r="AC51" s="587"/>
    </row>
    <row r="52" spans="2:29" s="51" customFormat="1" ht="35.1" customHeight="1" x14ac:dyDescent="0.2">
      <c r="B52" s="526"/>
      <c r="C52" s="715" t="s">
        <v>63</v>
      </c>
      <c r="D52" s="715"/>
      <c r="E52" s="574"/>
      <c r="F52" s="538"/>
      <c r="G52" s="538"/>
      <c r="H52" s="538"/>
      <c r="I52" s="539"/>
      <c r="J52" s="539"/>
      <c r="K52" s="538"/>
      <c r="L52" s="538"/>
      <c r="M52" s="538"/>
      <c r="N52" s="538"/>
      <c r="O52" s="264"/>
      <c r="P52" s="538"/>
      <c r="Q52" s="263"/>
      <c r="R52" s="539"/>
      <c r="S52" s="263"/>
      <c r="T52" s="538"/>
      <c r="U52" s="263"/>
      <c r="V52" s="538"/>
      <c r="W52" s="263"/>
      <c r="X52" s="538"/>
      <c r="Y52" s="587"/>
      <c r="Z52" s="541"/>
      <c r="AA52" s="565"/>
      <c r="AB52" s="566"/>
      <c r="AC52" s="587"/>
    </row>
    <row r="53" spans="2:29" s="51" customFormat="1" ht="35.1" customHeight="1" x14ac:dyDescent="0.2">
      <c r="B53" s="526"/>
      <c r="C53" s="714" t="s">
        <v>31</v>
      </c>
      <c r="D53" s="714"/>
      <c r="E53" s="574"/>
      <c r="F53" s="539"/>
      <c r="G53" s="539"/>
      <c r="H53" s="539"/>
      <c r="I53" s="538"/>
      <c r="J53" s="538"/>
      <c r="K53" s="538"/>
      <c r="L53" s="538"/>
      <c r="M53" s="538"/>
      <c r="N53" s="538"/>
      <c r="O53" s="540"/>
      <c r="P53" s="538"/>
      <c r="Q53" s="539"/>
      <c r="R53" s="539"/>
      <c r="S53" s="538"/>
      <c r="T53" s="538"/>
      <c r="U53" s="538"/>
      <c r="V53" s="538"/>
      <c r="W53" s="538"/>
      <c r="X53" s="538"/>
      <c r="Y53" s="587"/>
      <c r="Z53" s="541"/>
      <c r="AA53" s="565"/>
      <c r="AB53" s="566"/>
      <c r="AC53" s="587"/>
    </row>
    <row r="54" spans="2:29" s="51" customFormat="1" ht="35.1" customHeight="1" x14ac:dyDescent="0.2">
      <c r="B54" s="526"/>
      <c r="C54" s="551" t="s">
        <v>1</v>
      </c>
      <c r="D54" s="552"/>
      <c r="E54" s="574">
        <v>0</v>
      </c>
      <c r="F54" s="263"/>
      <c r="G54" s="263">
        <v>4</v>
      </c>
      <c r="H54" s="263"/>
      <c r="I54" s="263">
        <v>0</v>
      </c>
      <c r="J54" s="263"/>
      <c r="K54" s="263">
        <v>0</v>
      </c>
      <c r="L54" s="263"/>
      <c r="M54" s="263">
        <v>0</v>
      </c>
      <c r="N54" s="263"/>
      <c r="O54" s="263">
        <v>0</v>
      </c>
      <c r="P54" s="263"/>
      <c r="Q54" s="263">
        <v>0</v>
      </c>
      <c r="R54" s="263"/>
      <c r="S54" s="263">
        <v>14</v>
      </c>
      <c r="T54" s="263"/>
      <c r="U54" s="263">
        <v>2</v>
      </c>
      <c r="V54" s="263"/>
      <c r="W54" s="263">
        <v>0</v>
      </c>
      <c r="X54" s="263"/>
      <c r="Y54" s="587">
        <f>SUM(E54:X54)</f>
        <v>20</v>
      </c>
      <c r="Z54" s="541"/>
      <c r="AA54" s="544">
        <f>Y54/Y102*100</f>
        <v>29.850746268656714</v>
      </c>
      <c r="AB54" s="566"/>
      <c r="AC54" s="587"/>
    </row>
    <row r="55" spans="2:29" s="51" customFormat="1" ht="35.1" customHeight="1" x14ac:dyDescent="0.2">
      <c r="B55" s="526"/>
      <c r="C55" s="551" t="s">
        <v>8</v>
      </c>
      <c r="D55" s="552"/>
      <c r="E55" s="574">
        <v>0</v>
      </c>
      <c r="F55" s="263"/>
      <c r="G55" s="263">
        <v>4465</v>
      </c>
      <c r="H55" s="263"/>
      <c r="I55" s="263">
        <v>0</v>
      </c>
      <c r="J55" s="263"/>
      <c r="K55" s="263">
        <v>0</v>
      </c>
      <c r="L55" s="263"/>
      <c r="M55" s="263">
        <v>0</v>
      </c>
      <c r="N55" s="263"/>
      <c r="O55" s="263">
        <v>0</v>
      </c>
      <c r="P55" s="263"/>
      <c r="Q55" s="263">
        <v>0</v>
      </c>
      <c r="R55" s="263"/>
      <c r="S55" s="263">
        <v>6056</v>
      </c>
      <c r="T55" s="263"/>
      <c r="U55" s="263">
        <v>134</v>
      </c>
      <c r="V55" s="263"/>
      <c r="W55" s="263">
        <v>0</v>
      </c>
      <c r="X55" s="263"/>
      <c r="Y55" s="587">
        <f>SUM(E55:X55)</f>
        <v>10655</v>
      </c>
      <c r="Z55" s="541"/>
      <c r="AA55" s="544">
        <f>Y55/Y103*100</f>
        <v>9.6728216860032319</v>
      </c>
      <c r="AB55" s="566"/>
      <c r="AC55" s="587"/>
    </row>
    <row r="56" spans="2:29" s="51" customFormat="1" ht="35.1" customHeight="1" x14ac:dyDescent="0.2">
      <c r="B56" s="526"/>
      <c r="C56" s="551" t="s">
        <v>9</v>
      </c>
      <c r="D56" s="552"/>
      <c r="E56" s="574">
        <v>0</v>
      </c>
      <c r="F56" s="263"/>
      <c r="G56" s="263">
        <v>35720</v>
      </c>
      <c r="H56" s="263"/>
      <c r="I56" s="263">
        <v>0</v>
      </c>
      <c r="J56" s="263"/>
      <c r="K56" s="263">
        <v>0</v>
      </c>
      <c r="L56" s="263"/>
      <c r="M56" s="263">
        <v>0</v>
      </c>
      <c r="N56" s="263"/>
      <c r="O56" s="263">
        <v>0</v>
      </c>
      <c r="P56" s="263"/>
      <c r="Q56" s="263">
        <v>0</v>
      </c>
      <c r="R56" s="263"/>
      <c r="S56" s="263">
        <v>71216</v>
      </c>
      <c r="T56" s="263"/>
      <c r="U56" s="263">
        <v>1944</v>
      </c>
      <c r="V56" s="263"/>
      <c r="W56" s="263">
        <v>0</v>
      </c>
      <c r="X56" s="263"/>
      <c r="Y56" s="587">
        <f>SUM(E56:X56)</f>
        <v>108880</v>
      </c>
      <c r="Z56" s="541"/>
      <c r="AA56" s="544">
        <f>Y56/Y104*100</f>
        <v>5.2199193041130352</v>
      </c>
      <c r="AB56" s="566"/>
      <c r="AC56" s="587"/>
    </row>
    <row r="57" spans="2:29" s="51" customFormat="1" ht="35.1" customHeight="1" x14ac:dyDescent="0.2">
      <c r="B57" s="526"/>
      <c r="C57" s="715" t="s">
        <v>80</v>
      </c>
      <c r="D57" s="715"/>
      <c r="E57" s="574"/>
      <c r="F57" s="538"/>
      <c r="G57" s="538"/>
      <c r="H57" s="538"/>
      <c r="I57" s="539"/>
      <c r="J57" s="539"/>
      <c r="K57" s="538"/>
      <c r="L57" s="538"/>
      <c r="M57" s="538"/>
      <c r="N57" s="538"/>
      <c r="O57" s="540"/>
      <c r="P57" s="538"/>
      <c r="Q57" s="539"/>
      <c r="R57" s="539"/>
      <c r="S57" s="539"/>
      <c r="T57" s="538"/>
      <c r="U57" s="539"/>
      <c r="V57" s="538"/>
      <c r="W57" s="539"/>
      <c r="X57" s="538"/>
      <c r="Y57" s="587"/>
      <c r="Z57" s="507"/>
      <c r="AA57" s="542"/>
      <c r="AB57" s="543"/>
      <c r="AC57" s="587"/>
    </row>
    <row r="58" spans="2:29" s="51" customFormat="1" ht="35.1" customHeight="1" x14ac:dyDescent="0.2">
      <c r="B58" s="526"/>
      <c r="C58" s="714" t="s">
        <v>80</v>
      </c>
      <c r="D58" s="714"/>
      <c r="E58" s="574"/>
      <c r="F58" s="538"/>
      <c r="G58" s="538"/>
      <c r="H58" s="538"/>
      <c r="I58" s="539"/>
      <c r="J58" s="539"/>
      <c r="K58" s="538"/>
      <c r="L58" s="538"/>
      <c r="M58" s="538"/>
      <c r="N58" s="538"/>
      <c r="O58" s="540"/>
      <c r="P58" s="538"/>
      <c r="Q58" s="539"/>
      <c r="R58" s="539"/>
      <c r="S58" s="539"/>
      <c r="T58" s="538"/>
      <c r="U58" s="539"/>
      <c r="V58" s="538"/>
      <c r="W58" s="539"/>
      <c r="X58" s="538"/>
      <c r="Y58" s="587"/>
      <c r="Z58" s="507"/>
      <c r="AA58" s="542"/>
      <c r="AB58" s="543"/>
      <c r="AC58" s="587"/>
    </row>
    <row r="59" spans="2:29" s="51" customFormat="1" ht="35.1" customHeight="1" x14ac:dyDescent="0.2">
      <c r="B59" s="526"/>
      <c r="C59" s="551" t="s">
        <v>1</v>
      </c>
      <c r="D59" s="552"/>
      <c r="E59" s="574">
        <v>3</v>
      </c>
      <c r="F59" s="263"/>
      <c r="G59" s="263">
        <v>5</v>
      </c>
      <c r="H59" s="263"/>
      <c r="I59" s="263">
        <v>2</v>
      </c>
      <c r="J59" s="263"/>
      <c r="K59" s="263">
        <v>0</v>
      </c>
      <c r="L59" s="263"/>
      <c r="M59" s="263">
        <v>3</v>
      </c>
      <c r="N59" s="263"/>
      <c r="O59" s="263">
        <v>2</v>
      </c>
      <c r="P59" s="263"/>
      <c r="Q59" s="263">
        <v>1</v>
      </c>
      <c r="R59" s="263"/>
      <c r="S59" s="263">
        <v>10</v>
      </c>
      <c r="T59" s="263"/>
      <c r="U59" s="263">
        <v>0</v>
      </c>
      <c r="V59" s="263"/>
      <c r="W59" s="263">
        <v>1</v>
      </c>
      <c r="X59" s="263"/>
      <c r="Y59" s="587">
        <f>SUM(E59:X59)</f>
        <v>27</v>
      </c>
      <c r="Z59" s="541"/>
      <c r="AA59" s="544">
        <f>Y59/Y102*100</f>
        <v>40.298507462686565</v>
      </c>
      <c r="AB59" s="543"/>
      <c r="AC59" s="587"/>
    </row>
    <row r="60" spans="2:29" s="51" customFormat="1" ht="35.1" customHeight="1" x14ac:dyDescent="0.2">
      <c r="B60" s="526"/>
      <c r="C60" s="551" t="s">
        <v>8</v>
      </c>
      <c r="D60" s="552"/>
      <c r="E60" s="574">
        <v>4627</v>
      </c>
      <c r="F60" s="263"/>
      <c r="G60" s="263">
        <v>921</v>
      </c>
      <c r="H60" s="263"/>
      <c r="I60" s="263">
        <v>2830</v>
      </c>
      <c r="J60" s="263"/>
      <c r="K60" s="263">
        <v>0</v>
      </c>
      <c r="L60" s="263"/>
      <c r="M60" s="263">
        <v>1066</v>
      </c>
      <c r="N60" s="263"/>
      <c r="O60" s="263">
        <v>440</v>
      </c>
      <c r="P60" s="263"/>
      <c r="Q60" s="263">
        <v>1038</v>
      </c>
      <c r="R60" s="263"/>
      <c r="S60" s="263">
        <v>79131</v>
      </c>
      <c r="T60" s="263"/>
      <c r="U60" s="263">
        <v>0</v>
      </c>
      <c r="V60" s="263"/>
      <c r="W60" s="263">
        <v>262</v>
      </c>
      <c r="X60" s="263"/>
      <c r="Y60" s="587">
        <f>SUM(E60:X60)</f>
        <v>90315</v>
      </c>
      <c r="Z60" s="541"/>
      <c r="AA60" s="544">
        <f>Y60/Y103*100</f>
        <v>81.989759790838278</v>
      </c>
      <c r="AB60" s="543"/>
      <c r="AC60" s="587"/>
    </row>
    <row r="61" spans="2:29" s="51" customFormat="1" ht="35.1" customHeight="1" x14ac:dyDescent="0.2">
      <c r="B61" s="526"/>
      <c r="C61" s="551" t="s">
        <v>9</v>
      </c>
      <c r="D61" s="552"/>
      <c r="E61" s="574">
        <v>163016</v>
      </c>
      <c r="F61" s="263"/>
      <c r="G61" s="263">
        <v>35216</v>
      </c>
      <c r="H61" s="263"/>
      <c r="I61" s="263">
        <v>22640</v>
      </c>
      <c r="J61" s="263"/>
      <c r="K61" s="263">
        <v>0</v>
      </c>
      <c r="L61" s="263"/>
      <c r="M61" s="263">
        <v>12128</v>
      </c>
      <c r="N61" s="263"/>
      <c r="O61" s="263">
        <v>2664</v>
      </c>
      <c r="P61" s="263"/>
      <c r="Q61" s="263">
        <v>58128</v>
      </c>
      <c r="R61" s="263"/>
      <c r="S61" s="263">
        <v>947416</v>
      </c>
      <c r="T61" s="263"/>
      <c r="U61" s="263">
        <v>0</v>
      </c>
      <c r="V61" s="263"/>
      <c r="W61" s="263">
        <v>20960</v>
      </c>
      <c r="X61" s="263"/>
      <c r="Y61" s="587">
        <f>SUM(E61:X61)</f>
        <v>1262168</v>
      </c>
      <c r="Z61" s="541"/>
      <c r="AA61" s="544">
        <f>Y61/Y104*100</f>
        <v>60.510792691345905</v>
      </c>
      <c r="AB61" s="543"/>
      <c r="AC61" s="587"/>
    </row>
    <row r="62" spans="2:29" s="15" customFormat="1" ht="35.1" customHeight="1" x14ac:dyDescent="0.2">
      <c r="B62" s="526"/>
      <c r="C62" s="715" t="s">
        <v>88</v>
      </c>
      <c r="D62" s="715"/>
      <c r="E62" s="574"/>
      <c r="F62" s="538"/>
      <c r="G62" s="538"/>
      <c r="H62" s="538"/>
      <c r="I62" s="539"/>
      <c r="J62" s="539"/>
      <c r="K62" s="538"/>
      <c r="L62" s="538"/>
      <c r="M62" s="538"/>
      <c r="N62" s="538"/>
      <c r="O62" s="507"/>
      <c r="P62" s="538"/>
      <c r="Q62" s="507"/>
      <c r="R62" s="539"/>
      <c r="S62" s="507"/>
      <c r="T62" s="538"/>
      <c r="U62" s="507"/>
      <c r="V62" s="538"/>
      <c r="W62" s="507"/>
      <c r="X62" s="538"/>
      <c r="Y62" s="587"/>
      <c r="Z62" s="541"/>
      <c r="AA62" s="567"/>
      <c r="AB62" s="543"/>
      <c r="AC62" s="587"/>
    </row>
    <row r="63" spans="2:29" s="15" customFormat="1" ht="35.1" customHeight="1" x14ac:dyDescent="0.2">
      <c r="B63" s="526"/>
      <c r="C63" s="714" t="s">
        <v>64</v>
      </c>
      <c r="D63" s="714"/>
      <c r="E63" s="574"/>
      <c r="F63" s="538"/>
      <c r="G63" s="538"/>
      <c r="H63" s="538"/>
      <c r="I63" s="539"/>
      <c r="J63" s="539"/>
      <c r="K63" s="538"/>
      <c r="L63" s="538"/>
      <c r="M63" s="538"/>
      <c r="N63" s="538"/>
      <c r="O63" s="507"/>
      <c r="P63" s="538"/>
      <c r="Q63" s="539"/>
      <c r="R63" s="539"/>
      <c r="S63" s="539"/>
      <c r="T63" s="538"/>
      <c r="U63" s="539"/>
      <c r="V63" s="538"/>
      <c r="W63" s="539"/>
      <c r="X63" s="538"/>
      <c r="Y63" s="587"/>
      <c r="Z63" s="541"/>
      <c r="AA63" s="565"/>
      <c r="AB63" s="543"/>
      <c r="AC63" s="587"/>
    </row>
    <row r="64" spans="2:29" s="28" customFormat="1" ht="35.1" customHeight="1" x14ac:dyDescent="0.2">
      <c r="B64" s="526"/>
      <c r="C64" s="551" t="s">
        <v>1</v>
      </c>
      <c r="D64" s="552"/>
      <c r="E64" s="574">
        <v>4</v>
      </c>
      <c r="F64" s="263"/>
      <c r="G64" s="263">
        <v>0</v>
      </c>
      <c r="H64" s="263"/>
      <c r="I64" s="263">
        <v>0</v>
      </c>
      <c r="J64" s="263"/>
      <c r="K64" s="263">
        <v>0</v>
      </c>
      <c r="L64" s="263"/>
      <c r="M64" s="263">
        <v>0</v>
      </c>
      <c r="N64" s="263"/>
      <c r="O64" s="263">
        <v>0</v>
      </c>
      <c r="P64" s="263"/>
      <c r="Q64" s="263">
        <v>0</v>
      </c>
      <c r="R64" s="263"/>
      <c r="S64" s="263">
        <v>0</v>
      </c>
      <c r="T64" s="263"/>
      <c r="U64" s="263">
        <v>0</v>
      </c>
      <c r="V64" s="263"/>
      <c r="W64" s="263">
        <v>0</v>
      </c>
      <c r="X64" s="263"/>
      <c r="Y64" s="587">
        <f>SUM(E64:X64)</f>
        <v>4</v>
      </c>
      <c r="Z64" s="541"/>
      <c r="AA64" s="544">
        <f>Y64/Y102*100</f>
        <v>5.9701492537313428</v>
      </c>
      <c r="AB64" s="543"/>
      <c r="AC64" s="587"/>
    </row>
    <row r="65" spans="2:29" s="28" customFormat="1" ht="35.1" customHeight="1" x14ac:dyDescent="0.2">
      <c r="B65" s="526"/>
      <c r="C65" s="551" t="s">
        <v>8</v>
      </c>
      <c r="D65" s="552"/>
      <c r="E65" s="574">
        <v>2209</v>
      </c>
      <c r="F65" s="263"/>
      <c r="G65" s="263">
        <v>0</v>
      </c>
      <c r="H65" s="263"/>
      <c r="I65" s="263">
        <v>0</v>
      </c>
      <c r="J65" s="263"/>
      <c r="K65" s="263">
        <v>0</v>
      </c>
      <c r="L65" s="263"/>
      <c r="M65" s="263">
        <v>0</v>
      </c>
      <c r="N65" s="263"/>
      <c r="O65" s="263">
        <v>0</v>
      </c>
      <c r="P65" s="263"/>
      <c r="Q65" s="263">
        <v>0</v>
      </c>
      <c r="R65" s="263"/>
      <c r="S65" s="263">
        <v>0</v>
      </c>
      <c r="T65" s="263"/>
      <c r="U65" s="263">
        <v>0</v>
      </c>
      <c r="V65" s="263"/>
      <c r="W65" s="263">
        <v>0</v>
      </c>
      <c r="X65" s="263"/>
      <c r="Y65" s="587">
        <f>SUM(E65:X65)</f>
        <v>2209</v>
      </c>
      <c r="Z65" s="541"/>
      <c r="AA65" s="544">
        <f>Y65/Y103*100</f>
        <v>2.0053742941699801</v>
      </c>
      <c r="AB65" s="543"/>
      <c r="AC65" s="587"/>
    </row>
    <row r="66" spans="2:29" s="28" customFormat="1" ht="35.1" customHeight="1" x14ac:dyDescent="0.2">
      <c r="B66" s="526"/>
      <c r="C66" s="551" t="s">
        <v>9</v>
      </c>
      <c r="D66" s="552"/>
      <c r="E66" s="574">
        <v>341664</v>
      </c>
      <c r="F66" s="263"/>
      <c r="G66" s="263">
        <v>0</v>
      </c>
      <c r="H66" s="263"/>
      <c r="I66" s="263">
        <v>0</v>
      </c>
      <c r="J66" s="263"/>
      <c r="K66" s="263">
        <v>0</v>
      </c>
      <c r="L66" s="263"/>
      <c r="M66" s="263">
        <v>0</v>
      </c>
      <c r="N66" s="263"/>
      <c r="O66" s="263">
        <v>0</v>
      </c>
      <c r="P66" s="263"/>
      <c r="Q66" s="263">
        <v>0</v>
      </c>
      <c r="R66" s="263"/>
      <c r="S66" s="263">
        <v>0</v>
      </c>
      <c r="T66" s="263"/>
      <c r="U66" s="263">
        <v>0</v>
      </c>
      <c r="V66" s="263"/>
      <c r="W66" s="263">
        <v>0</v>
      </c>
      <c r="X66" s="263"/>
      <c r="Y66" s="587">
        <f>SUM(E66:X66)</f>
        <v>341664</v>
      </c>
      <c r="Z66" s="541"/>
      <c r="AA66" s="544">
        <f>Y66/Y104*100</f>
        <v>16.380037739901507</v>
      </c>
      <c r="AB66" s="543"/>
      <c r="AC66" s="587"/>
    </row>
    <row r="67" spans="2:29" s="51" customFormat="1" ht="35.1" customHeight="1" x14ac:dyDescent="0.2">
      <c r="B67" s="526"/>
      <c r="C67" s="715" t="s">
        <v>123</v>
      </c>
      <c r="D67" s="715"/>
      <c r="E67" s="574"/>
      <c r="F67" s="538"/>
      <c r="G67" s="538"/>
      <c r="H67" s="538"/>
      <c r="I67" s="539"/>
      <c r="J67" s="539"/>
      <c r="K67" s="538"/>
      <c r="L67" s="538"/>
      <c r="M67" s="538"/>
      <c r="N67" s="538"/>
      <c r="O67" s="264"/>
      <c r="P67" s="538"/>
      <c r="Q67" s="263"/>
      <c r="R67" s="539"/>
      <c r="S67" s="263"/>
      <c r="T67" s="538"/>
      <c r="U67" s="263"/>
      <c r="V67" s="538"/>
      <c r="W67" s="263"/>
      <c r="X67" s="538"/>
      <c r="Y67" s="587"/>
      <c r="Z67" s="507"/>
      <c r="AA67" s="542"/>
      <c r="AB67" s="507"/>
      <c r="AC67" s="587"/>
    </row>
    <row r="68" spans="2:29" s="51" customFormat="1" ht="35.1" customHeight="1" x14ac:dyDescent="0.2">
      <c r="B68" s="526"/>
      <c r="C68" s="714" t="s">
        <v>124</v>
      </c>
      <c r="D68" s="714"/>
      <c r="E68" s="574"/>
      <c r="F68" s="539"/>
      <c r="G68" s="507"/>
      <c r="H68" s="539"/>
      <c r="I68" s="538"/>
      <c r="J68" s="538"/>
      <c r="K68" s="538"/>
      <c r="L68" s="538"/>
      <c r="M68" s="538"/>
      <c r="N68" s="538"/>
      <c r="O68" s="540"/>
      <c r="P68" s="538"/>
      <c r="Q68" s="539"/>
      <c r="R68" s="539"/>
      <c r="S68" s="538"/>
      <c r="T68" s="538"/>
      <c r="U68" s="538"/>
      <c r="V68" s="538"/>
      <c r="W68" s="538"/>
      <c r="X68" s="538"/>
      <c r="Y68" s="587"/>
      <c r="Z68" s="507"/>
      <c r="AA68" s="542"/>
      <c r="AB68" s="507"/>
      <c r="AC68" s="587"/>
    </row>
    <row r="69" spans="2:29" s="51" customFormat="1" ht="35.1" customHeight="1" x14ac:dyDescent="0.2">
      <c r="B69" s="526"/>
      <c r="C69" s="551" t="s">
        <v>1</v>
      </c>
      <c r="D69" s="552"/>
      <c r="E69" s="574">
        <v>1</v>
      </c>
      <c r="F69" s="263"/>
      <c r="G69" s="263">
        <v>0</v>
      </c>
      <c r="H69" s="263"/>
      <c r="I69" s="263">
        <v>0</v>
      </c>
      <c r="J69" s="263"/>
      <c r="K69" s="263">
        <v>0</v>
      </c>
      <c r="L69" s="263"/>
      <c r="M69" s="263">
        <v>0</v>
      </c>
      <c r="N69" s="263"/>
      <c r="O69" s="263">
        <v>0</v>
      </c>
      <c r="P69" s="263"/>
      <c r="Q69" s="263">
        <v>0</v>
      </c>
      <c r="R69" s="263"/>
      <c r="S69" s="263">
        <v>0</v>
      </c>
      <c r="T69" s="263"/>
      <c r="U69" s="263">
        <v>0</v>
      </c>
      <c r="V69" s="263"/>
      <c r="W69" s="263">
        <v>0</v>
      </c>
      <c r="X69" s="263"/>
      <c r="Y69" s="587">
        <f>SUM(E69:X69)</f>
        <v>1</v>
      </c>
      <c r="Z69" s="541"/>
      <c r="AA69" s="544">
        <f>Y69/Y102*100</f>
        <v>1.4925373134328357</v>
      </c>
      <c r="AB69" s="543"/>
      <c r="AC69" s="587"/>
    </row>
    <row r="70" spans="2:29" s="51" customFormat="1" ht="35.1" customHeight="1" x14ac:dyDescent="0.2">
      <c r="B70" s="526"/>
      <c r="C70" s="551" t="s">
        <v>8</v>
      </c>
      <c r="D70" s="552"/>
      <c r="E70" s="574">
        <v>319</v>
      </c>
      <c r="F70" s="263"/>
      <c r="G70" s="263">
        <v>0</v>
      </c>
      <c r="H70" s="263"/>
      <c r="I70" s="263">
        <v>0</v>
      </c>
      <c r="J70" s="263"/>
      <c r="K70" s="263">
        <v>0</v>
      </c>
      <c r="L70" s="263"/>
      <c r="M70" s="263">
        <v>0</v>
      </c>
      <c r="N70" s="263"/>
      <c r="O70" s="263">
        <v>0</v>
      </c>
      <c r="P70" s="263"/>
      <c r="Q70" s="263">
        <v>0</v>
      </c>
      <c r="R70" s="263"/>
      <c r="S70" s="263">
        <v>0</v>
      </c>
      <c r="T70" s="263"/>
      <c r="U70" s="263">
        <v>0</v>
      </c>
      <c r="V70" s="263"/>
      <c r="W70" s="263">
        <v>0</v>
      </c>
      <c r="X70" s="263"/>
      <c r="Y70" s="587">
        <f>SUM(E70:X70)</f>
        <v>319</v>
      </c>
      <c r="Z70" s="541"/>
      <c r="AA70" s="544">
        <f>Y70/Y103*100</f>
        <v>0.28959456760535252</v>
      </c>
      <c r="AB70" s="543"/>
      <c r="AC70" s="587"/>
    </row>
    <row r="71" spans="2:29" s="51" customFormat="1" ht="35.1" customHeight="1" x14ac:dyDescent="0.2">
      <c r="B71" s="526"/>
      <c r="C71" s="551" t="s">
        <v>9</v>
      </c>
      <c r="D71" s="552"/>
      <c r="E71" s="574">
        <v>15312</v>
      </c>
      <c r="F71" s="263"/>
      <c r="G71" s="263">
        <v>0</v>
      </c>
      <c r="H71" s="263"/>
      <c r="I71" s="263">
        <v>0</v>
      </c>
      <c r="J71" s="263"/>
      <c r="K71" s="263">
        <v>0</v>
      </c>
      <c r="L71" s="263"/>
      <c r="M71" s="263">
        <v>0</v>
      </c>
      <c r="N71" s="263"/>
      <c r="O71" s="263">
        <v>0</v>
      </c>
      <c r="P71" s="263"/>
      <c r="Q71" s="263">
        <v>0</v>
      </c>
      <c r="R71" s="263"/>
      <c r="S71" s="263">
        <v>0</v>
      </c>
      <c r="T71" s="263"/>
      <c r="U71" s="263">
        <v>0</v>
      </c>
      <c r="V71" s="263"/>
      <c r="W71" s="263">
        <v>0</v>
      </c>
      <c r="X71" s="263"/>
      <c r="Y71" s="587">
        <f>SUM(E71:X71)</f>
        <v>15312</v>
      </c>
      <c r="Z71" s="541"/>
      <c r="AA71" s="544">
        <f>Y71/Y104*100</f>
        <v>0.73408710860193604</v>
      </c>
      <c r="AB71" s="543"/>
      <c r="AC71" s="587"/>
    </row>
    <row r="72" spans="2:29" s="51" customFormat="1" ht="35.1" customHeight="1" x14ac:dyDescent="0.2">
      <c r="B72" s="526"/>
      <c r="C72" s="715" t="s">
        <v>27</v>
      </c>
      <c r="D72" s="715"/>
      <c r="E72" s="574"/>
      <c r="F72" s="538"/>
      <c r="G72" s="538"/>
      <c r="H72" s="538"/>
      <c r="I72" s="539"/>
      <c r="J72" s="539"/>
      <c r="K72" s="538"/>
      <c r="L72" s="538"/>
      <c r="M72" s="538"/>
      <c r="N72" s="538"/>
      <c r="O72" s="540"/>
      <c r="P72" s="538"/>
      <c r="Q72" s="539"/>
      <c r="R72" s="539"/>
      <c r="S72" s="539"/>
      <c r="T72" s="538"/>
      <c r="U72" s="539"/>
      <c r="V72" s="538"/>
      <c r="W72" s="539"/>
      <c r="X72" s="538"/>
      <c r="Y72" s="587"/>
      <c r="Z72" s="541"/>
      <c r="AA72" s="544"/>
      <c r="AB72" s="543"/>
      <c r="AC72" s="587"/>
    </row>
    <row r="73" spans="2:29" s="51" customFormat="1" ht="35.1" customHeight="1" x14ac:dyDescent="0.2">
      <c r="B73" s="526"/>
      <c r="C73" s="714" t="s">
        <v>27</v>
      </c>
      <c r="D73" s="714"/>
      <c r="E73" s="574"/>
      <c r="F73" s="538"/>
      <c r="G73" s="538"/>
      <c r="H73" s="538"/>
      <c r="I73" s="539"/>
      <c r="J73" s="539"/>
      <c r="K73" s="538"/>
      <c r="L73" s="538"/>
      <c r="M73" s="538"/>
      <c r="N73" s="538"/>
      <c r="O73" s="540"/>
      <c r="P73" s="538"/>
      <c r="Q73" s="539"/>
      <c r="R73" s="539"/>
      <c r="S73" s="539"/>
      <c r="T73" s="538"/>
      <c r="U73" s="539"/>
      <c r="V73" s="538"/>
      <c r="W73" s="539"/>
      <c r="X73" s="538"/>
      <c r="Y73" s="587"/>
      <c r="Z73" s="541"/>
      <c r="AA73" s="544"/>
      <c r="AB73" s="543"/>
      <c r="AC73" s="587"/>
    </row>
    <row r="74" spans="2:29" s="51" customFormat="1" ht="35.1" customHeight="1" x14ac:dyDescent="0.2">
      <c r="B74" s="526"/>
      <c r="C74" s="551" t="s">
        <v>1</v>
      </c>
      <c r="D74" s="552"/>
      <c r="E74" s="574">
        <v>1</v>
      </c>
      <c r="F74" s="263"/>
      <c r="G74" s="263">
        <v>0</v>
      </c>
      <c r="H74" s="263"/>
      <c r="I74" s="263">
        <v>0</v>
      </c>
      <c r="J74" s="263"/>
      <c r="K74" s="263">
        <v>0</v>
      </c>
      <c r="L74" s="263"/>
      <c r="M74" s="263">
        <v>0</v>
      </c>
      <c r="N74" s="263"/>
      <c r="O74" s="263">
        <v>0</v>
      </c>
      <c r="P74" s="263"/>
      <c r="Q74" s="263">
        <v>0</v>
      </c>
      <c r="R74" s="263"/>
      <c r="S74" s="263">
        <v>0</v>
      </c>
      <c r="T74" s="263"/>
      <c r="U74" s="263">
        <v>0</v>
      </c>
      <c r="V74" s="263"/>
      <c r="W74" s="263">
        <v>0</v>
      </c>
      <c r="X74" s="263"/>
      <c r="Y74" s="587">
        <f>SUM(E74:X74)</f>
        <v>1</v>
      </c>
      <c r="Z74" s="541"/>
      <c r="AA74" s="544">
        <f>Y74/Y102*100</f>
        <v>1.4925373134328357</v>
      </c>
      <c r="AB74" s="543"/>
      <c r="AC74" s="587"/>
    </row>
    <row r="75" spans="2:29" s="51" customFormat="1" ht="35.1" customHeight="1" x14ac:dyDescent="0.2">
      <c r="B75" s="526"/>
      <c r="C75" s="551" t="s">
        <v>8</v>
      </c>
      <c r="D75" s="552"/>
      <c r="E75" s="574">
        <v>465</v>
      </c>
      <c r="F75" s="263"/>
      <c r="G75" s="263">
        <v>0</v>
      </c>
      <c r="H75" s="263"/>
      <c r="I75" s="263">
        <v>0</v>
      </c>
      <c r="J75" s="263"/>
      <c r="K75" s="263">
        <v>0</v>
      </c>
      <c r="L75" s="263"/>
      <c r="M75" s="263">
        <v>0</v>
      </c>
      <c r="N75" s="263"/>
      <c r="O75" s="263">
        <v>0</v>
      </c>
      <c r="P75" s="263"/>
      <c r="Q75" s="263">
        <v>0</v>
      </c>
      <c r="R75" s="263"/>
      <c r="S75" s="263">
        <v>0</v>
      </c>
      <c r="T75" s="263"/>
      <c r="U75" s="263">
        <v>0</v>
      </c>
      <c r="V75" s="263"/>
      <c r="W75" s="263">
        <v>0</v>
      </c>
      <c r="X75" s="263"/>
      <c r="Y75" s="587">
        <f>SUM(E75:X75)</f>
        <v>465</v>
      </c>
      <c r="Z75" s="541"/>
      <c r="AA75" s="544">
        <f>Y75/Y103*100</f>
        <v>0.42213628193256719</v>
      </c>
      <c r="AB75" s="543"/>
      <c r="AC75" s="587"/>
    </row>
    <row r="76" spans="2:29" s="51" customFormat="1" ht="35.1" customHeight="1" x14ac:dyDescent="0.2">
      <c r="B76" s="526"/>
      <c r="C76" s="551" t="s">
        <v>9</v>
      </c>
      <c r="D76" s="552"/>
      <c r="E76" s="574">
        <v>22320</v>
      </c>
      <c r="F76" s="263"/>
      <c r="G76" s="263">
        <v>0</v>
      </c>
      <c r="H76" s="263"/>
      <c r="I76" s="263">
        <v>0</v>
      </c>
      <c r="J76" s="263"/>
      <c r="K76" s="263">
        <v>0</v>
      </c>
      <c r="L76" s="263"/>
      <c r="M76" s="263">
        <v>0</v>
      </c>
      <c r="N76" s="263"/>
      <c r="O76" s="263">
        <v>0</v>
      </c>
      <c r="P76" s="263"/>
      <c r="Q76" s="263">
        <v>0</v>
      </c>
      <c r="R76" s="263"/>
      <c r="S76" s="263">
        <v>0</v>
      </c>
      <c r="T76" s="263"/>
      <c r="U76" s="263">
        <v>0</v>
      </c>
      <c r="V76" s="263"/>
      <c r="W76" s="263">
        <v>0</v>
      </c>
      <c r="X76" s="263"/>
      <c r="Y76" s="587">
        <f>SUM(E76:X76)</f>
        <v>22320</v>
      </c>
      <c r="Z76" s="541"/>
      <c r="AA76" s="544">
        <f>Y76/Y104*100</f>
        <v>1.0700642805639509</v>
      </c>
      <c r="AB76" s="543"/>
      <c r="AC76" s="587"/>
    </row>
    <row r="77" spans="2:29" s="15" customFormat="1" ht="30.75" customHeight="1" thickBot="1" x14ac:dyDescent="0.25">
      <c r="B77" s="569"/>
      <c r="C77" s="570"/>
      <c r="D77" s="571"/>
      <c r="E77" s="585"/>
      <c r="F77" s="584"/>
      <c r="G77" s="584"/>
      <c r="H77" s="584"/>
      <c r="I77" s="584"/>
      <c r="J77" s="584"/>
      <c r="K77" s="584"/>
      <c r="L77" s="584"/>
      <c r="M77" s="584"/>
      <c r="N77" s="584"/>
      <c r="O77" s="583"/>
      <c r="P77" s="584"/>
      <c r="Q77" s="584"/>
      <c r="R77" s="584"/>
      <c r="S77" s="584"/>
      <c r="T77" s="584"/>
      <c r="U77" s="584"/>
      <c r="V77" s="584"/>
      <c r="W77" s="584"/>
      <c r="X77" s="584"/>
      <c r="Y77" s="589"/>
      <c r="Z77" s="590"/>
      <c r="AA77" s="591"/>
      <c r="AB77" s="592"/>
      <c r="AC77" s="587"/>
    </row>
    <row r="78" spans="2:29" s="15" customFormat="1" ht="29.25" customHeight="1" x14ac:dyDescent="0.2">
      <c r="B78" s="28"/>
      <c r="C78" s="93"/>
      <c r="D78" s="265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41"/>
      <c r="P78" s="266"/>
      <c r="Q78" s="266"/>
      <c r="R78" s="266"/>
      <c r="S78" s="266"/>
      <c r="T78" s="266"/>
      <c r="U78" s="266"/>
      <c r="V78" s="266"/>
      <c r="W78" s="266"/>
      <c r="X78" s="266"/>
      <c r="Y78" s="28"/>
      <c r="Z78" s="28"/>
      <c r="AA78" s="42" t="s">
        <v>38</v>
      </c>
      <c r="AB78" s="28"/>
    </row>
    <row r="79" spans="2:29" s="145" customFormat="1" ht="64.5" customHeight="1" x14ac:dyDescent="0.2">
      <c r="B79" s="146" t="s">
        <v>77</v>
      </c>
      <c r="C79" s="147"/>
      <c r="D79" s="146"/>
      <c r="E79" s="148"/>
      <c r="F79" s="148"/>
      <c r="G79" s="148"/>
      <c r="H79" s="148"/>
      <c r="I79" s="148"/>
      <c r="J79" s="148"/>
      <c r="K79" s="148"/>
      <c r="L79" s="148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</row>
    <row r="80" spans="2:29" s="145" customFormat="1" ht="66.75" customHeight="1" x14ac:dyDescent="0.2">
      <c r="B80" s="703" t="s">
        <v>171</v>
      </c>
      <c r="C80" s="703"/>
      <c r="D80" s="703"/>
      <c r="E80" s="703"/>
      <c r="F80" s="703"/>
      <c r="G80" s="703"/>
      <c r="H80" s="703"/>
      <c r="I80" s="703"/>
      <c r="J80" s="703"/>
      <c r="K80" s="703"/>
      <c r="L80" s="703"/>
      <c r="M80" s="703"/>
      <c r="N80" s="703"/>
      <c r="O80" s="703"/>
      <c r="P80" s="703"/>
      <c r="Q80" s="703"/>
      <c r="R80" s="703"/>
      <c r="S80" s="703"/>
      <c r="T80" s="703"/>
      <c r="U80" s="703"/>
      <c r="V80" s="703"/>
      <c r="W80" s="703"/>
      <c r="X80" s="703"/>
      <c r="Y80" s="703"/>
      <c r="Z80" s="703"/>
      <c r="AA80" s="703"/>
      <c r="AB80" s="703"/>
    </row>
    <row r="81" spans="2:29" s="145" customFormat="1" ht="64.5" customHeight="1" x14ac:dyDescent="0.2">
      <c r="B81" s="703">
        <v>2019</v>
      </c>
      <c r="C81" s="703"/>
      <c r="D81" s="703"/>
      <c r="E81" s="703"/>
      <c r="F81" s="703"/>
      <c r="G81" s="703"/>
      <c r="H81" s="703"/>
      <c r="I81" s="703"/>
      <c r="J81" s="703"/>
      <c r="K81" s="703"/>
      <c r="L81" s="703"/>
      <c r="M81" s="703"/>
      <c r="N81" s="703"/>
      <c r="O81" s="703"/>
      <c r="P81" s="703"/>
      <c r="Q81" s="703"/>
      <c r="R81" s="703"/>
      <c r="S81" s="703"/>
      <c r="T81" s="703"/>
      <c r="U81" s="703"/>
      <c r="V81" s="703"/>
      <c r="W81" s="703"/>
      <c r="X81" s="703"/>
      <c r="Y81" s="703"/>
      <c r="Z81" s="703"/>
      <c r="AA81" s="703"/>
      <c r="AB81" s="703"/>
    </row>
    <row r="82" spans="2:29" s="22" customFormat="1" ht="30.75" customHeight="1" x14ac:dyDescent="0.2">
      <c r="B82" s="533" t="s">
        <v>121</v>
      </c>
      <c r="C82" s="534"/>
      <c r="D82" s="535"/>
      <c r="E82" s="536"/>
      <c r="F82" s="536"/>
      <c r="G82" s="536"/>
      <c r="H82" s="536"/>
      <c r="I82" s="536"/>
      <c r="J82" s="536"/>
      <c r="K82" s="536"/>
      <c r="L82" s="536"/>
      <c r="M82" s="536"/>
      <c r="N82" s="536"/>
      <c r="O82" s="536"/>
      <c r="P82" s="536"/>
      <c r="Q82" s="536"/>
      <c r="R82" s="536"/>
      <c r="S82" s="536"/>
      <c r="T82" s="536"/>
      <c r="U82" s="536"/>
      <c r="V82" s="536"/>
      <c r="W82" s="536"/>
      <c r="X82" s="536"/>
      <c r="Y82" s="28"/>
      <c r="Z82" s="28"/>
      <c r="AA82" s="28"/>
      <c r="AB82" s="28"/>
    </row>
    <row r="83" spans="2:29" s="51" customFormat="1" ht="65.25" customHeight="1" x14ac:dyDescent="0.2">
      <c r="B83" s="704" t="s">
        <v>172</v>
      </c>
      <c r="C83" s="704"/>
      <c r="D83" s="705"/>
      <c r="E83" s="706" t="s">
        <v>110</v>
      </c>
      <c r="F83" s="706"/>
      <c r="G83" s="706"/>
      <c r="H83" s="706"/>
      <c r="I83" s="706"/>
      <c r="J83" s="706"/>
      <c r="K83" s="706"/>
      <c r="L83" s="706"/>
      <c r="M83" s="706"/>
      <c r="N83" s="706"/>
      <c r="O83" s="706"/>
      <c r="P83" s="706"/>
      <c r="Q83" s="706"/>
      <c r="R83" s="706"/>
      <c r="S83" s="706"/>
      <c r="T83" s="706"/>
      <c r="U83" s="706"/>
      <c r="V83" s="706"/>
      <c r="W83" s="706"/>
      <c r="X83" s="707"/>
      <c r="Y83" s="708" t="s">
        <v>42</v>
      </c>
      <c r="Z83" s="709"/>
      <c r="AA83" s="709"/>
      <c r="AB83" s="709"/>
    </row>
    <row r="84" spans="2:29" s="15" customFormat="1" ht="150.75" customHeight="1" x14ac:dyDescent="0.2">
      <c r="B84" s="704"/>
      <c r="C84" s="704"/>
      <c r="D84" s="705"/>
      <c r="E84" s="710" t="s">
        <v>100</v>
      </c>
      <c r="F84" s="710"/>
      <c r="G84" s="711" t="s">
        <v>59</v>
      </c>
      <c r="H84" s="712"/>
      <c r="I84" s="710" t="s">
        <v>12</v>
      </c>
      <c r="J84" s="710"/>
      <c r="K84" s="711" t="s">
        <v>43</v>
      </c>
      <c r="L84" s="712"/>
      <c r="M84" s="710" t="s">
        <v>65</v>
      </c>
      <c r="N84" s="710"/>
      <c r="O84" s="711" t="s">
        <v>130</v>
      </c>
      <c r="P84" s="712"/>
      <c r="Q84" s="710" t="s">
        <v>137</v>
      </c>
      <c r="R84" s="710"/>
      <c r="S84" s="711" t="s">
        <v>101</v>
      </c>
      <c r="T84" s="712"/>
      <c r="U84" s="710" t="s">
        <v>25</v>
      </c>
      <c r="V84" s="710"/>
      <c r="W84" s="711" t="s">
        <v>173</v>
      </c>
      <c r="X84" s="712"/>
      <c r="Y84" s="710" t="s">
        <v>35</v>
      </c>
      <c r="Z84" s="710"/>
      <c r="AA84" s="711" t="s">
        <v>2</v>
      </c>
      <c r="AB84" s="713"/>
    </row>
    <row r="85" spans="2:29" s="15" customFormat="1" ht="20.25" customHeight="1" x14ac:dyDescent="0.2">
      <c r="B85" s="550"/>
      <c r="C85" s="550"/>
      <c r="D85" s="550"/>
      <c r="E85" s="572"/>
      <c r="F85" s="537"/>
      <c r="G85" s="537"/>
      <c r="H85" s="537"/>
      <c r="I85" s="537"/>
      <c r="J85" s="537"/>
      <c r="K85" s="537"/>
      <c r="L85" s="537"/>
      <c r="M85" s="537"/>
      <c r="N85" s="537"/>
      <c r="O85" s="537"/>
      <c r="P85" s="537"/>
      <c r="Q85" s="537"/>
      <c r="R85" s="537"/>
      <c r="S85" s="537"/>
      <c r="T85" s="537"/>
      <c r="U85" s="537"/>
      <c r="V85" s="537"/>
      <c r="W85" s="537"/>
      <c r="X85" s="573"/>
      <c r="Y85" s="537"/>
      <c r="Z85" s="537"/>
      <c r="AA85" s="537"/>
      <c r="AB85" s="537"/>
      <c r="AC85" s="572"/>
    </row>
    <row r="86" spans="2:29" s="15" customFormat="1" ht="35.1" customHeight="1" x14ac:dyDescent="0.2">
      <c r="B86" s="526"/>
      <c r="C86" s="714" t="s">
        <v>139</v>
      </c>
      <c r="D86" s="714"/>
      <c r="E86" s="574"/>
      <c r="F86" s="538"/>
      <c r="G86" s="538"/>
      <c r="H86" s="538"/>
      <c r="I86" s="539"/>
      <c r="J86" s="539"/>
      <c r="K86" s="538"/>
      <c r="L86" s="538"/>
      <c r="M86" s="538"/>
      <c r="N86" s="538"/>
      <c r="O86" s="540"/>
      <c r="P86" s="538"/>
      <c r="Q86" s="539"/>
      <c r="R86" s="539"/>
      <c r="S86" s="539"/>
      <c r="T86" s="538"/>
      <c r="U86" s="538"/>
      <c r="V86" s="538"/>
      <c r="W86" s="539"/>
      <c r="X86" s="575"/>
      <c r="Y86" s="541"/>
      <c r="Z86" s="507"/>
      <c r="AA86" s="542"/>
      <c r="AB86" s="543"/>
      <c r="AC86" s="572"/>
    </row>
    <row r="87" spans="2:29" s="28" customFormat="1" ht="35.1" customHeight="1" x14ac:dyDescent="0.2">
      <c r="B87" s="526"/>
      <c r="C87" s="551" t="s">
        <v>1</v>
      </c>
      <c r="D87" s="552"/>
      <c r="E87" s="576">
        <v>1</v>
      </c>
      <c r="F87" s="263"/>
      <c r="G87" s="263">
        <v>0</v>
      </c>
      <c r="H87" s="263"/>
      <c r="I87" s="263">
        <v>0</v>
      </c>
      <c r="J87" s="263"/>
      <c r="K87" s="263">
        <v>0</v>
      </c>
      <c r="L87" s="263"/>
      <c r="M87" s="263">
        <v>0</v>
      </c>
      <c r="N87" s="263"/>
      <c r="O87" s="263">
        <v>0</v>
      </c>
      <c r="P87" s="263"/>
      <c r="Q87" s="263">
        <v>0</v>
      </c>
      <c r="R87" s="263"/>
      <c r="S87" s="263">
        <v>0</v>
      </c>
      <c r="T87" s="263"/>
      <c r="U87" s="263">
        <v>0</v>
      </c>
      <c r="V87" s="263"/>
      <c r="W87" s="263">
        <v>0</v>
      </c>
      <c r="X87" s="577"/>
      <c r="Y87" s="541">
        <f>SUM(E87:X87)</f>
        <v>1</v>
      </c>
      <c r="Z87" s="541"/>
      <c r="AA87" s="544">
        <f>Y87/Y102*100</f>
        <v>1.4925373134328357</v>
      </c>
      <c r="AB87" s="543"/>
      <c r="AC87" s="572"/>
    </row>
    <row r="88" spans="2:29" s="28" customFormat="1" ht="35.1" customHeight="1" x14ac:dyDescent="0.2">
      <c r="B88" s="526"/>
      <c r="C88" s="551" t="s">
        <v>8</v>
      </c>
      <c r="D88" s="552"/>
      <c r="E88" s="576">
        <v>948</v>
      </c>
      <c r="F88" s="263"/>
      <c r="G88" s="263">
        <v>0</v>
      </c>
      <c r="H88" s="263"/>
      <c r="I88" s="263">
        <v>0</v>
      </c>
      <c r="J88" s="263"/>
      <c r="K88" s="263">
        <v>0</v>
      </c>
      <c r="L88" s="263"/>
      <c r="M88" s="263">
        <v>0</v>
      </c>
      <c r="N88" s="263"/>
      <c r="O88" s="263">
        <v>0</v>
      </c>
      <c r="P88" s="263"/>
      <c r="Q88" s="263">
        <v>0</v>
      </c>
      <c r="R88" s="263"/>
      <c r="S88" s="263">
        <v>0</v>
      </c>
      <c r="T88" s="263"/>
      <c r="U88" s="263">
        <v>0</v>
      </c>
      <c r="V88" s="263"/>
      <c r="W88" s="263">
        <v>0</v>
      </c>
      <c r="X88" s="577"/>
      <c r="Y88" s="541">
        <f>SUM(E88:X88)</f>
        <v>948</v>
      </c>
      <c r="Z88" s="541"/>
      <c r="AA88" s="544">
        <f>Y88/Y103*100</f>
        <v>0.86061332316574968</v>
      </c>
      <c r="AB88" s="543"/>
      <c r="AC88" s="572"/>
    </row>
    <row r="89" spans="2:29" s="28" customFormat="1" ht="35.1" customHeight="1" x14ac:dyDescent="0.2">
      <c r="B89" s="526"/>
      <c r="C89" s="551" t="s">
        <v>9</v>
      </c>
      <c r="D89" s="552"/>
      <c r="E89" s="576">
        <v>7584</v>
      </c>
      <c r="F89" s="263"/>
      <c r="G89" s="263">
        <v>0</v>
      </c>
      <c r="H89" s="263"/>
      <c r="I89" s="263">
        <v>0</v>
      </c>
      <c r="J89" s="263"/>
      <c r="K89" s="263">
        <v>0</v>
      </c>
      <c r="L89" s="263"/>
      <c r="M89" s="263">
        <v>0</v>
      </c>
      <c r="N89" s="263"/>
      <c r="O89" s="263">
        <v>0</v>
      </c>
      <c r="P89" s="263"/>
      <c r="Q89" s="263">
        <v>0</v>
      </c>
      <c r="R89" s="263"/>
      <c r="S89" s="263">
        <v>0</v>
      </c>
      <c r="T89" s="263"/>
      <c r="U89" s="263">
        <v>0</v>
      </c>
      <c r="V89" s="263"/>
      <c r="W89" s="263">
        <v>0</v>
      </c>
      <c r="X89" s="577"/>
      <c r="Y89" s="541">
        <f>SUM(E89:X89)</f>
        <v>7584</v>
      </c>
      <c r="Z89" s="541"/>
      <c r="AA89" s="544">
        <f>Y89/Y104*100</f>
        <v>0.36359173404108436</v>
      </c>
      <c r="AB89" s="543"/>
      <c r="AC89" s="572"/>
    </row>
    <row r="90" spans="2:29" s="15" customFormat="1" ht="35.1" customHeight="1" x14ac:dyDescent="0.2">
      <c r="B90" s="526"/>
      <c r="C90" s="715" t="s">
        <v>125</v>
      </c>
      <c r="D90" s="715"/>
      <c r="E90" s="574"/>
      <c r="F90" s="538"/>
      <c r="G90" s="538"/>
      <c r="H90" s="538"/>
      <c r="I90" s="539"/>
      <c r="J90" s="539"/>
      <c r="K90" s="538"/>
      <c r="L90" s="538"/>
      <c r="M90" s="538"/>
      <c r="N90" s="538"/>
      <c r="O90" s="507"/>
      <c r="P90" s="538"/>
      <c r="Q90" s="507"/>
      <c r="R90" s="539"/>
      <c r="S90" s="507"/>
      <c r="T90" s="538"/>
      <c r="U90" s="507"/>
      <c r="V90" s="538"/>
      <c r="W90" s="507"/>
      <c r="X90" s="575"/>
      <c r="Y90" s="541"/>
      <c r="Z90" s="507"/>
      <c r="AA90" s="542"/>
      <c r="AB90" s="543"/>
      <c r="AC90" s="572"/>
    </row>
    <row r="91" spans="2:29" s="15" customFormat="1" ht="35.1" customHeight="1" x14ac:dyDescent="0.2">
      <c r="B91" s="526"/>
      <c r="C91" s="714" t="s">
        <v>125</v>
      </c>
      <c r="D91" s="714"/>
      <c r="E91" s="574"/>
      <c r="F91" s="538"/>
      <c r="G91" s="538"/>
      <c r="H91" s="538"/>
      <c r="I91" s="539"/>
      <c r="J91" s="539"/>
      <c r="K91" s="538"/>
      <c r="L91" s="538"/>
      <c r="M91" s="538"/>
      <c r="N91" s="538"/>
      <c r="O91" s="540"/>
      <c r="P91" s="538"/>
      <c r="Q91" s="539"/>
      <c r="R91" s="539"/>
      <c r="S91" s="539"/>
      <c r="T91" s="538"/>
      <c r="U91" s="539"/>
      <c r="V91" s="538"/>
      <c r="W91" s="539"/>
      <c r="X91" s="575"/>
      <c r="Y91" s="541"/>
      <c r="Z91" s="507"/>
      <c r="AA91" s="542"/>
      <c r="AB91" s="543"/>
      <c r="AC91" s="572"/>
    </row>
    <row r="92" spans="2:29" s="28" customFormat="1" ht="35.1" customHeight="1" x14ac:dyDescent="0.2">
      <c r="B92" s="526"/>
      <c r="C92" s="551" t="s">
        <v>1</v>
      </c>
      <c r="D92" s="552"/>
      <c r="E92" s="576">
        <v>0</v>
      </c>
      <c r="F92" s="263"/>
      <c r="G92" s="263">
        <v>0</v>
      </c>
      <c r="H92" s="263"/>
      <c r="I92" s="263">
        <v>0</v>
      </c>
      <c r="J92" s="263"/>
      <c r="K92" s="263">
        <v>0</v>
      </c>
      <c r="L92" s="263"/>
      <c r="M92" s="263">
        <v>0</v>
      </c>
      <c r="N92" s="263"/>
      <c r="O92" s="263">
        <v>1</v>
      </c>
      <c r="P92" s="263"/>
      <c r="Q92" s="263">
        <v>0</v>
      </c>
      <c r="R92" s="263"/>
      <c r="S92" s="263">
        <v>0</v>
      </c>
      <c r="T92" s="263"/>
      <c r="U92" s="263">
        <v>0</v>
      </c>
      <c r="V92" s="263"/>
      <c r="W92" s="263">
        <v>0</v>
      </c>
      <c r="X92" s="577"/>
      <c r="Y92" s="541">
        <f>SUM(E92:X92)</f>
        <v>1</v>
      </c>
      <c r="Z92" s="541"/>
      <c r="AA92" s="544">
        <f>Y92/Y102*100</f>
        <v>1.4925373134328357</v>
      </c>
      <c r="AB92" s="543"/>
      <c r="AC92" s="572"/>
    </row>
    <row r="93" spans="2:29" s="28" customFormat="1" ht="35.1" customHeight="1" x14ac:dyDescent="0.2">
      <c r="B93" s="526"/>
      <c r="C93" s="551" t="s">
        <v>8</v>
      </c>
      <c r="D93" s="552"/>
      <c r="E93" s="576">
        <v>0</v>
      </c>
      <c r="F93" s="263"/>
      <c r="G93" s="263">
        <v>0</v>
      </c>
      <c r="H93" s="263"/>
      <c r="I93" s="263">
        <v>0</v>
      </c>
      <c r="J93" s="263"/>
      <c r="K93" s="263">
        <v>0</v>
      </c>
      <c r="L93" s="263"/>
      <c r="M93" s="263">
        <v>0</v>
      </c>
      <c r="N93" s="263"/>
      <c r="O93" s="263">
        <v>52</v>
      </c>
      <c r="P93" s="263"/>
      <c r="Q93" s="263">
        <v>0</v>
      </c>
      <c r="R93" s="263"/>
      <c r="S93" s="263">
        <v>0</v>
      </c>
      <c r="T93" s="263"/>
      <c r="U93" s="263">
        <v>0</v>
      </c>
      <c r="V93" s="263"/>
      <c r="W93" s="263">
        <v>0</v>
      </c>
      <c r="X93" s="577"/>
      <c r="Y93" s="541">
        <f>SUM(E93:X93)</f>
        <v>52</v>
      </c>
      <c r="Z93" s="541"/>
      <c r="AA93" s="544">
        <f>Y93/Y103*100</f>
        <v>4.720663797955589E-2</v>
      </c>
      <c r="AB93" s="543"/>
      <c r="AC93" s="572"/>
    </row>
    <row r="94" spans="2:29" s="28" customFormat="1" ht="35.1" customHeight="1" x14ac:dyDescent="0.2">
      <c r="B94" s="526"/>
      <c r="C94" s="551" t="s">
        <v>9</v>
      </c>
      <c r="D94" s="552"/>
      <c r="E94" s="576">
        <v>0</v>
      </c>
      <c r="F94" s="263"/>
      <c r="G94" s="263">
        <v>0</v>
      </c>
      <c r="H94" s="263"/>
      <c r="I94" s="263">
        <v>0</v>
      </c>
      <c r="J94" s="263"/>
      <c r="K94" s="263">
        <v>0</v>
      </c>
      <c r="L94" s="263"/>
      <c r="M94" s="263">
        <v>0</v>
      </c>
      <c r="N94" s="263"/>
      <c r="O94" s="263">
        <v>1664</v>
      </c>
      <c r="P94" s="263"/>
      <c r="Q94" s="263">
        <v>0</v>
      </c>
      <c r="R94" s="263"/>
      <c r="S94" s="263">
        <v>0</v>
      </c>
      <c r="T94" s="263"/>
      <c r="U94" s="263">
        <v>0</v>
      </c>
      <c r="V94" s="263"/>
      <c r="W94" s="263">
        <v>0</v>
      </c>
      <c r="X94" s="577"/>
      <c r="Y94" s="541">
        <f>SUM(E94:X94)</f>
        <v>1664</v>
      </c>
      <c r="Z94" s="541"/>
      <c r="AA94" s="544">
        <f>Y94/Y104*100</f>
        <v>7.9775401561756901E-2</v>
      </c>
      <c r="AB94" s="543"/>
      <c r="AC94" s="572"/>
    </row>
    <row r="95" spans="2:29" s="15" customFormat="1" ht="35.1" customHeight="1" x14ac:dyDescent="0.2">
      <c r="B95" s="526"/>
      <c r="C95" s="715" t="s">
        <v>126</v>
      </c>
      <c r="D95" s="715"/>
      <c r="E95" s="578"/>
      <c r="F95" s="539"/>
      <c r="G95" s="507"/>
      <c r="H95" s="539"/>
      <c r="I95" s="538"/>
      <c r="J95" s="538"/>
      <c r="K95" s="538"/>
      <c r="L95" s="538"/>
      <c r="M95" s="538"/>
      <c r="N95" s="538"/>
      <c r="O95" s="540"/>
      <c r="P95" s="538"/>
      <c r="Q95" s="539"/>
      <c r="R95" s="539"/>
      <c r="S95" s="538"/>
      <c r="T95" s="538"/>
      <c r="U95" s="538"/>
      <c r="V95" s="538"/>
      <c r="W95" s="538"/>
      <c r="X95" s="575"/>
      <c r="Y95" s="507"/>
      <c r="Z95" s="507"/>
      <c r="AA95" s="542"/>
      <c r="AB95" s="507"/>
      <c r="AC95" s="572"/>
    </row>
    <row r="96" spans="2:29" s="15" customFormat="1" ht="35.1" customHeight="1" x14ac:dyDescent="0.2">
      <c r="B96" s="526"/>
      <c r="C96" s="714" t="s">
        <v>127</v>
      </c>
      <c r="D96" s="714"/>
      <c r="E96" s="578"/>
      <c r="F96" s="539"/>
      <c r="G96" s="507"/>
      <c r="H96" s="539"/>
      <c r="I96" s="538"/>
      <c r="J96" s="538"/>
      <c r="K96" s="538"/>
      <c r="L96" s="538"/>
      <c r="M96" s="538"/>
      <c r="N96" s="538"/>
      <c r="O96" s="540"/>
      <c r="P96" s="538"/>
      <c r="Q96" s="539"/>
      <c r="R96" s="539"/>
      <c r="S96" s="538"/>
      <c r="T96" s="538"/>
      <c r="U96" s="538"/>
      <c r="V96" s="538"/>
      <c r="W96" s="538"/>
      <c r="X96" s="575"/>
      <c r="Y96" s="507"/>
      <c r="Z96" s="507"/>
      <c r="AA96" s="542"/>
      <c r="AB96" s="507"/>
      <c r="AC96" s="572"/>
    </row>
    <row r="97" spans="2:31" s="28" customFormat="1" ht="35.1" customHeight="1" x14ac:dyDescent="0.2">
      <c r="B97" s="526"/>
      <c r="C97" s="551" t="s">
        <v>1</v>
      </c>
      <c r="D97" s="552"/>
      <c r="E97" s="576">
        <v>0</v>
      </c>
      <c r="F97" s="263"/>
      <c r="G97" s="263">
        <v>0</v>
      </c>
      <c r="H97" s="263"/>
      <c r="I97" s="263">
        <v>0</v>
      </c>
      <c r="J97" s="263"/>
      <c r="K97" s="263">
        <v>0</v>
      </c>
      <c r="L97" s="263"/>
      <c r="M97" s="263">
        <v>0</v>
      </c>
      <c r="N97" s="263"/>
      <c r="O97" s="263">
        <v>0</v>
      </c>
      <c r="P97" s="263"/>
      <c r="Q97" s="263">
        <v>0</v>
      </c>
      <c r="R97" s="263"/>
      <c r="S97" s="263">
        <v>1</v>
      </c>
      <c r="T97" s="263"/>
      <c r="U97" s="263">
        <v>0</v>
      </c>
      <c r="V97" s="263"/>
      <c r="W97" s="263">
        <v>0</v>
      </c>
      <c r="X97" s="577"/>
      <c r="Y97" s="541">
        <f>SUM(E97:X97)</f>
        <v>1</v>
      </c>
      <c r="Z97" s="541"/>
      <c r="AA97" s="544">
        <f>Y97/Y102*100</f>
        <v>1.4925373134328357</v>
      </c>
      <c r="AB97" s="543"/>
      <c r="AC97" s="572"/>
    </row>
    <row r="98" spans="2:31" s="28" customFormat="1" ht="35.1" customHeight="1" x14ac:dyDescent="0.2">
      <c r="B98" s="526"/>
      <c r="C98" s="551" t="s">
        <v>8</v>
      </c>
      <c r="D98" s="552"/>
      <c r="E98" s="576">
        <v>0</v>
      </c>
      <c r="F98" s="263"/>
      <c r="G98" s="263">
        <v>0</v>
      </c>
      <c r="H98" s="263"/>
      <c r="I98" s="263">
        <v>0</v>
      </c>
      <c r="J98" s="263"/>
      <c r="K98" s="263">
        <v>0</v>
      </c>
      <c r="L98" s="263"/>
      <c r="M98" s="263">
        <v>0</v>
      </c>
      <c r="N98" s="263"/>
      <c r="O98" s="263">
        <v>0</v>
      </c>
      <c r="P98" s="263"/>
      <c r="Q98" s="263">
        <v>0</v>
      </c>
      <c r="R98" s="263"/>
      <c r="S98" s="263">
        <v>150</v>
      </c>
      <c r="T98" s="263"/>
      <c r="U98" s="263">
        <v>0</v>
      </c>
      <c r="V98" s="263"/>
      <c r="W98" s="263">
        <v>0</v>
      </c>
      <c r="X98" s="577"/>
      <c r="Y98" s="541">
        <f>SUM(E98:X98)</f>
        <v>150</v>
      </c>
      <c r="Z98" s="541"/>
      <c r="AA98" s="544">
        <f>Y98/Y103*100</f>
        <v>0.13617299417179585</v>
      </c>
      <c r="AB98" s="543"/>
      <c r="AC98" s="572"/>
    </row>
    <row r="99" spans="2:31" s="28" customFormat="1" ht="35.1" customHeight="1" x14ac:dyDescent="0.2">
      <c r="B99" s="526"/>
      <c r="C99" s="551" t="s">
        <v>9</v>
      </c>
      <c r="D99" s="552"/>
      <c r="E99" s="576">
        <v>0</v>
      </c>
      <c r="F99" s="263"/>
      <c r="G99" s="263">
        <v>0</v>
      </c>
      <c r="H99" s="263"/>
      <c r="I99" s="263">
        <v>0</v>
      </c>
      <c r="J99" s="263"/>
      <c r="K99" s="263">
        <v>0</v>
      </c>
      <c r="L99" s="263"/>
      <c r="M99" s="263">
        <v>0</v>
      </c>
      <c r="N99" s="263"/>
      <c r="O99" s="263">
        <v>0</v>
      </c>
      <c r="P99" s="263"/>
      <c r="Q99" s="263">
        <v>0</v>
      </c>
      <c r="R99" s="263"/>
      <c r="S99" s="263">
        <v>29496</v>
      </c>
      <c r="T99" s="263"/>
      <c r="U99" s="263">
        <v>0</v>
      </c>
      <c r="V99" s="263"/>
      <c r="W99" s="263">
        <v>0</v>
      </c>
      <c r="X99" s="577"/>
      <c r="Y99" s="541">
        <f>SUM(E99:X99)</f>
        <v>29496</v>
      </c>
      <c r="Z99" s="541"/>
      <c r="AA99" s="544">
        <f>Y99/Y104*100</f>
        <v>1.4140956997990273</v>
      </c>
      <c r="AB99" s="543"/>
      <c r="AC99" s="572"/>
    </row>
    <row r="100" spans="2:31" s="15" customFormat="1" ht="22.5" customHeight="1" x14ac:dyDescent="0.2">
      <c r="B100" s="526"/>
      <c r="C100" s="551"/>
      <c r="D100" s="552"/>
      <c r="E100" s="576"/>
      <c r="F100" s="263"/>
      <c r="G100" s="263"/>
      <c r="H100" s="263"/>
      <c r="I100" s="263"/>
      <c r="J100" s="263"/>
      <c r="K100" s="263"/>
      <c r="L100" s="263"/>
      <c r="M100" s="263"/>
      <c r="N100" s="263"/>
      <c r="O100" s="264"/>
      <c r="P100" s="263"/>
      <c r="Q100" s="263"/>
      <c r="R100" s="263"/>
      <c r="S100" s="263"/>
      <c r="T100" s="263"/>
      <c r="U100" s="263"/>
      <c r="V100" s="263"/>
      <c r="W100" s="263"/>
      <c r="X100" s="577"/>
      <c r="Y100" s="541"/>
      <c r="Z100" s="507"/>
      <c r="AA100" s="542"/>
      <c r="AB100" s="507"/>
      <c r="AC100" s="572"/>
    </row>
    <row r="101" spans="2:31" s="51" customFormat="1" ht="60" customHeight="1" x14ac:dyDescent="0.2">
      <c r="B101" s="720" t="s">
        <v>4</v>
      </c>
      <c r="C101" s="720"/>
      <c r="D101" s="720"/>
      <c r="E101" s="556"/>
      <c r="F101" s="545"/>
      <c r="G101" s="545"/>
      <c r="H101" s="545"/>
      <c r="I101" s="556"/>
      <c r="J101" s="545"/>
      <c r="K101" s="545"/>
      <c r="L101" s="545"/>
      <c r="M101" s="556"/>
      <c r="N101" s="545"/>
      <c r="O101" s="546"/>
      <c r="P101" s="545"/>
      <c r="Q101" s="556"/>
      <c r="R101" s="545"/>
      <c r="S101" s="545"/>
      <c r="T101" s="545"/>
      <c r="U101" s="556"/>
      <c r="V101" s="545"/>
      <c r="W101" s="545"/>
      <c r="X101" s="545"/>
      <c r="Y101" s="558"/>
      <c r="Z101" s="547"/>
      <c r="AA101" s="548"/>
      <c r="AB101" s="547"/>
    </row>
    <row r="102" spans="2:31" s="51" customFormat="1" ht="60" customHeight="1" x14ac:dyDescent="0.2">
      <c r="B102" s="722" t="s">
        <v>1</v>
      </c>
      <c r="C102" s="722"/>
      <c r="D102" s="722"/>
      <c r="E102" s="557">
        <f>SUM(E10+E15+E20+E25+E30+E35+E49+E54+E59+E64+E69+E74+E87+E92+E97)</f>
        <v>18</v>
      </c>
      <c r="F102" s="553"/>
      <c r="G102" s="553">
        <f>SUM(G10+G15+G20+G25+G30+G35+G49+G54+G59+G64+G69+G74+G87+G92+G97)</f>
        <v>10</v>
      </c>
      <c r="H102" s="553"/>
      <c r="I102" s="557">
        <f>SUM(I10+I15+I20+I25+I30+I35+I49+I54+I59+I64+I69+I74+I87+I92+I97)</f>
        <v>2</v>
      </c>
      <c r="J102" s="553"/>
      <c r="K102" s="553">
        <f>SUM(K10+K15+K20+K25+K30+K35+K49+K54+K59+K64+K69+K74+K87+K92+K97)</f>
        <v>1</v>
      </c>
      <c r="L102" s="553"/>
      <c r="M102" s="557">
        <f>SUM(M10+M15+M20+M25+M30+M35+M49+M54+M59+M64+M69+M74+M87+M92+M97)</f>
        <v>3</v>
      </c>
      <c r="N102" s="553"/>
      <c r="O102" s="553">
        <f>SUM(O10+O15+O20+O25+O30+O35+O49+O54+O59+O64+O69+O74+O87+O92+O97)</f>
        <v>4</v>
      </c>
      <c r="P102" s="553"/>
      <c r="Q102" s="557">
        <f>SUM(Q10+Q15+Q20+Q25+Q30+Q35+Q49+Q54+Q59+Q64+Q69+Q74+Q87+Q92+Q97)</f>
        <v>1</v>
      </c>
      <c r="R102" s="553"/>
      <c r="S102" s="553">
        <f>SUM(S10+S15+S20+S25+S30+S35+S49+S54+S59+S64+S69+S74+S87+S92+S97)</f>
        <v>25</v>
      </c>
      <c r="T102" s="553"/>
      <c r="U102" s="557">
        <f>SUM(U10+U15+U20+U25+U30+U35+U49+U54+U59+U64+U69+U74+U87+U92+U97)</f>
        <v>2</v>
      </c>
      <c r="V102" s="553"/>
      <c r="W102" s="553">
        <f>SUM(W10+W15+W20+W25+W30+W35+W49+W54+W59+W64+W69+W74+W87+W92+W97)</f>
        <v>1</v>
      </c>
      <c r="X102" s="553"/>
      <c r="Y102" s="557">
        <f>SUM(Y10+Y15+Y20+Y25+Y30+Y35+Y49+Y54+Y59+Y64+Y69+Y74+Y87+Y92+Y97)</f>
        <v>67</v>
      </c>
      <c r="Z102" s="553"/>
      <c r="AA102" s="553">
        <f>SUM(AA10+AA15+AA20+AA25+AA30+AA35+AA49+AA54+AA59+AA64+AA69+AA74+AA87+AA92+AA97)</f>
        <v>99.999999999999986</v>
      </c>
      <c r="AB102" s="554"/>
      <c r="AE102" s="41">
        <f>SUM(E102:X102)</f>
        <v>67</v>
      </c>
    </row>
    <row r="103" spans="2:31" s="51" customFormat="1" ht="60" customHeight="1" x14ac:dyDescent="0.2">
      <c r="B103" s="723" t="s">
        <v>8</v>
      </c>
      <c r="C103" s="723"/>
      <c r="D103" s="723"/>
      <c r="E103" s="558">
        <f>SUM(E11+E16+E21+E26+E31+E36+E50+E55+E60+E65+E70+E75+E88+E93+E98)</f>
        <v>12403</v>
      </c>
      <c r="F103" s="547"/>
      <c r="G103" s="547">
        <f>SUM(G11+G16+G21+G26+G31+G36+G50+G55+G60+G65+G70+G75+G88+G93+G98)</f>
        <v>5417</v>
      </c>
      <c r="H103" s="547"/>
      <c r="I103" s="558">
        <f>SUM(I11+I16+I21+I26+I31+I36+I50+I55+I60+I65+I70+I75+I88+I93+I98)</f>
        <v>2830</v>
      </c>
      <c r="J103" s="547"/>
      <c r="K103" s="547">
        <f>SUM(K11+K16+K21+K26+K31+K36+K50+K55+K60+K65+K70+K75+K88+K93+K98)</f>
        <v>200</v>
      </c>
      <c r="L103" s="547"/>
      <c r="M103" s="558">
        <f>SUM(M11+M16+M21+M26+M31+M36+M50+M55+M60+M65+M70+M75+M88+M93+M98)</f>
        <v>1066</v>
      </c>
      <c r="N103" s="547"/>
      <c r="O103" s="547">
        <f>SUM(O11+O16+O21+O26+O31+O36+O50+O55+O60+O65+O70+O75+O88+O93+O98)</f>
        <v>1467</v>
      </c>
      <c r="P103" s="547"/>
      <c r="Q103" s="558">
        <f>SUM(Q11+Q16+Q21+Q26+Q31+Q36+Q50+Q55+Q60+Q65+Q70+Q75+Q88+Q93+Q98)</f>
        <v>1038</v>
      </c>
      <c r="R103" s="547"/>
      <c r="S103" s="547">
        <f>SUM(S11+S16+S21+S26+S31+S36+S50+S55+S60+S65+S70+S75+S88+S93+S98)</f>
        <v>85337</v>
      </c>
      <c r="T103" s="547"/>
      <c r="U103" s="558">
        <f>SUM(U11+U16+U21+U26+U31+U36+U50+U55+U60+U65+U70+U75+U88+U93+U98)</f>
        <v>134</v>
      </c>
      <c r="V103" s="547"/>
      <c r="W103" s="547">
        <f>SUM(W11+W16+W21+W26+W31+W36+W50+W55+W60+W65+W70+W75+W88+W93+W98)</f>
        <v>262</v>
      </c>
      <c r="X103" s="547"/>
      <c r="Y103" s="558">
        <f>SUM(Y11+Y16+Y21+Y26+Y31+Y36+Y50+Y55+Y60+Y65+Y70+Y75+Y88+Y93+Y98)</f>
        <v>110154</v>
      </c>
      <c r="Z103" s="547"/>
      <c r="AA103" s="547">
        <f>SUM(AA11+AA16+AA21+AA26+AA31+AA36+AA50+AA55+AA60+AA65+AA70+AA75+AA88+AA93+AA98)</f>
        <v>100</v>
      </c>
      <c r="AB103" s="549"/>
      <c r="AE103" s="41">
        <f>SUM(E103:X103)</f>
        <v>110154</v>
      </c>
    </row>
    <row r="104" spans="2:31" s="51" customFormat="1" ht="60" customHeight="1" x14ac:dyDescent="0.2">
      <c r="B104" s="724" t="s">
        <v>9</v>
      </c>
      <c r="C104" s="724"/>
      <c r="D104" s="724"/>
      <c r="E104" s="559">
        <f>SUM(E12+E17+E22+E27+E32+E37+E51+E56+E61+E66+E71+E76+E89+E94+E99)</f>
        <v>823176</v>
      </c>
      <c r="F104" s="555"/>
      <c r="G104" s="555">
        <f>SUM(G12+G17+G22+G27+G32+G37+G51+G56+G61+G66+G71+G76+G89+G94+G99)</f>
        <v>72424</v>
      </c>
      <c r="H104" s="555"/>
      <c r="I104" s="559">
        <f>SUM(I12+I17+I22+I27+I32+I37+I51+I56+I61+I66+I71+I76+I89+I94+I99)</f>
        <v>22640</v>
      </c>
      <c r="J104" s="555"/>
      <c r="K104" s="555">
        <f>SUM(K12+K17+K22+K27+K32+K37+K51+K56+K61+K66+K71+K76+K89+K94+K99)</f>
        <v>6400</v>
      </c>
      <c r="L104" s="555"/>
      <c r="M104" s="559">
        <f>SUM(M12+M17+M22+M27+M32+M37+M51+M56+M61+M66+M71+M76+M89+M94+M99)</f>
        <v>12128</v>
      </c>
      <c r="N104" s="555"/>
      <c r="O104" s="555">
        <f>SUM(O12+O17+O22+O27+O32+O37+O51+O56+O61+O66+O71+O76+O89+O94+O99)</f>
        <v>19928</v>
      </c>
      <c r="P104" s="555"/>
      <c r="Q104" s="559">
        <f>SUM(Q12+Q17+Q22+Q27+Q32+Q37+Q51+Q56+Q61+Q66+Q71+Q76+Q89+Q94+Q99)</f>
        <v>58128</v>
      </c>
      <c r="R104" s="555"/>
      <c r="S104" s="555">
        <f>SUM(S12+S17+S22+S27+S32+S37+S51+S56+S61+S66+S71+S76+S89+S94+S99)</f>
        <v>1048128</v>
      </c>
      <c r="T104" s="555"/>
      <c r="U104" s="559">
        <f>SUM(U12+U17+U22+U27+U32+U37+U51+U56+U61+U66+U71+U76+U89+U94+U99)</f>
        <v>1944</v>
      </c>
      <c r="V104" s="555"/>
      <c r="W104" s="555">
        <f>SUM(W12+W17+W22+W27+W32+W37+W51+W56+W61+W66+W71+W76+W89+W94+W99)</f>
        <v>20960</v>
      </c>
      <c r="X104" s="555"/>
      <c r="Y104" s="559">
        <f>SUM(Y12+Y17+Y22+Y27+Y32+Y37+Y51+Y56+Y61+Y66+Y71+Y76+Y89+Y94+Y99)</f>
        <v>2085856</v>
      </c>
      <c r="Z104" s="555"/>
      <c r="AA104" s="555">
        <f>SUM(AA12+AA17+AA22+AA27+AA32+AA37+AA51+AA56+AA61+AA66+AA71+AA76+AA89+AA94+AA99)</f>
        <v>100</v>
      </c>
      <c r="AB104" s="555"/>
      <c r="AE104" s="41">
        <f>SUM(E104:X104)</f>
        <v>2085856</v>
      </c>
    </row>
    <row r="105" spans="2:31" s="1" customFormat="1" ht="39" customHeight="1" x14ac:dyDescent="0.25">
      <c r="B105" s="37" t="s">
        <v>197</v>
      </c>
      <c r="C105" s="280"/>
      <c r="D105" s="280"/>
      <c r="E105" s="280"/>
      <c r="F105" s="280"/>
      <c r="G105" s="280"/>
      <c r="H105" s="280"/>
      <c r="I105" s="280"/>
      <c r="J105" s="99"/>
      <c r="K105" s="99"/>
      <c r="L105" s="99"/>
      <c r="M105" s="99"/>
      <c r="N105" s="99"/>
      <c r="O105" s="103"/>
      <c r="P105" s="103"/>
      <c r="Q105" s="103"/>
      <c r="R105" s="103"/>
    </row>
    <row r="106" spans="2:31" ht="30.6" customHeight="1" x14ac:dyDescent="0.2">
      <c r="B106" s="721" t="s">
        <v>178</v>
      </c>
      <c r="C106" s="721"/>
      <c r="D106" s="721"/>
      <c r="E106" s="721"/>
      <c r="F106" s="721"/>
      <c r="G106" s="721"/>
      <c r="H106" s="721"/>
      <c r="I106" s="721"/>
      <c r="J106" s="721"/>
      <c r="K106" s="721"/>
      <c r="L106" s="721"/>
      <c r="M106" s="721"/>
      <c r="N106" s="721"/>
      <c r="O106" s="268"/>
      <c r="P106" s="268"/>
      <c r="Q106" s="268"/>
      <c r="R106" s="268"/>
      <c r="S106" s="8"/>
      <c r="T106" s="8"/>
      <c r="U106" s="8"/>
      <c r="V106" s="8"/>
      <c r="W106" s="8"/>
      <c r="X106" s="8"/>
      <c r="Y106" s="8"/>
      <c r="Z106" s="8"/>
    </row>
    <row r="107" spans="2:31" ht="30.6" customHeight="1" x14ac:dyDescent="0.2">
      <c r="B107" s="601" t="s">
        <v>198</v>
      </c>
      <c r="C107" s="601"/>
      <c r="D107" s="601"/>
      <c r="E107" s="601"/>
      <c r="F107" s="601"/>
      <c r="G107" s="601"/>
      <c r="H107" s="601"/>
      <c r="I107" s="601"/>
      <c r="J107" s="601"/>
      <c r="K107" s="601"/>
      <c r="L107" s="601"/>
      <c r="M107" s="601"/>
      <c r="N107" s="601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2:31" ht="24.95" customHeight="1" x14ac:dyDescent="0.3">
      <c r="B108" s="718" t="s">
        <v>199</v>
      </c>
      <c r="C108" s="718"/>
      <c r="D108" s="718"/>
      <c r="E108" s="718"/>
      <c r="F108" s="718"/>
      <c r="G108" s="718"/>
      <c r="H108" s="718"/>
      <c r="I108" s="718"/>
      <c r="J108" s="718"/>
      <c r="K108" s="718"/>
      <c r="L108" s="718"/>
      <c r="M108" s="718"/>
      <c r="N108" s="718"/>
      <c r="O108" s="718"/>
      <c r="P108" s="718"/>
      <c r="Q108" s="718"/>
      <c r="R108" s="718"/>
      <c r="S108" s="718"/>
      <c r="T108" s="718"/>
      <c r="U108" s="718"/>
      <c r="V108" s="718"/>
      <c r="W108" s="718"/>
      <c r="X108" s="718"/>
      <c r="Y108" s="718"/>
      <c r="Z108" s="718"/>
      <c r="AA108" s="718"/>
      <c r="AB108" s="718"/>
    </row>
    <row r="109" spans="2:31" ht="24.95" customHeight="1" x14ac:dyDescent="0.3">
      <c r="B109" s="719" t="s">
        <v>201</v>
      </c>
      <c r="C109" s="719"/>
      <c r="D109" s="719"/>
      <c r="E109" s="719"/>
      <c r="F109" s="719"/>
      <c r="G109" s="719"/>
      <c r="H109" s="719"/>
      <c r="I109" s="719"/>
      <c r="J109" s="719"/>
      <c r="K109" s="719"/>
      <c r="L109" s="719"/>
      <c r="M109" s="719"/>
      <c r="N109" s="719"/>
      <c r="O109" s="719"/>
      <c r="P109" s="719"/>
      <c r="Q109" s="719"/>
      <c r="R109" s="719"/>
      <c r="S109" s="719"/>
      <c r="T109" s="719"/>
      <c r="U109" s="719"/>
      <c r="V109" s="719"/>
      <c r="W109" s="719"/>
      <c r="X109" s="719"/>
      <c r="Y109" s="719"/>
      <c r="Z109" s="719"/>
      <c r="AA109" s="719"/>
      <c r="AB109" s="719"/>
    </row>
    <row r="110" spans="2:31" ht="24.95" customHeight="1" x14ac:dyDescent="0.3">
      <c r="B110" s="719" t="s">
        <v>202</v>
      </c>
      <c r="C110" s="719"/>
      <c r="D110" s="719"/>
      <c r="E110" s="719"/>
      <c r="F110" s="719"/>
      <c r="G110" s="719"/>
      <c r="H110" s="719"/>
      <c r="I110" s="719"/>
      <c r="J110" s="719"/>
      <c r="K110" s="719"/>
      <c r="L110" s="719"/>
      <c r="M110" s="719"/>
      <c r="N110" s="719"/>
      <c r="O110" s="719"/>
      <c r="P110" s="719"/>
      <c r="Q110" s="719"/>
      <c r="R110" s="719"/>
      <c r="S110" s="719"/>
      <c r="T110" s="719"/>
      <c r="U110" s="719"/>
      <c r="V110" s="719"/>
      <c r="W110" s="719"/>
      <c r="X110" s="719"/>
      <c r="Y110" s="719"/>
      <c r="Z110" s="719"/>
      <c r="AA110" s="719"/>
      <c r="AB110" s="719"/>
    </row>
    <row r="111" spans="2:31" ht="24.95" customHeight="1" x14ac:dyDescent="0.3">
      <c r="B111" s="719" t="s">
        <v>200</v>
      </c>
      <c r="C111" s="719"/>
      <c r="D111" s="719"/>
      <c r="E111" s="719"/>
      <c r="F111" s="719"/>
      <c r="G111" s="719"/>
      <c r="H111" s="719"/>
      <c r="I111" s="719"/>
      <c r="J111" s="719"/>
      <c r="K111" s="719"/>
      <c r="L111" s="719"/>
      <c r="M111" s="719"/>
      <c r="N111" s="719"/>
      <c r="O111" s="719"/>
      <c r="P111" s="719"/>
      <c r="Q111" s="719"/>
      <c r="R111" s="719"/>
      <c r="S111" s="719"/>
      <c r="T111" s="719"/>
      <c r="U111" s="719"/>
      <c r="V111" s="719"/>
      <c r="W111" s="719"/>
      <c r="X111" s="719"/>
      <c r="Y111" s="719"/>
      <c r="Z111" s="719"/>
      <c r="AA111" s="719"/>
      <c r="AB111" s="719"/>
    </row>
    <row r="112" spans="2:31" ht="24.95" customHeight="1" x14ac:dyDescent="0.2">
      <c r="C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3:26" ht="24.95" customHeight="1" x14ac:dyDescent="0.2">
      <c r="C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3:26" ht="24.95" customHeight="1" x14ac:dyDescent="0.2">
      <c r="C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3:26" ht="24.95" customHeight="1" x14ac:dyDescent="0.2">
      <c r="C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3:26" ht="24.95" customHeight="1" x14ac:dyDescent="0.2">
      <c r="C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3:26" ht="18" customHeight="1" x14ac:dyDescent="0.2">
      <c r="C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3:26" ht="18" customHeight="1" x14ac:dyDescent="0.2">
      <c r="C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3:26" ht="30.75" customHeight="1" x14ac:dyDescent="0.2">
      <c r="C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3:26" ht="59.25" customHeight="1" x14ac:dyDescent="0.2">
      <c r="C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3:26" ht="30" customHeight="1" x14ac:dyDescent="0.2">
      <c r="C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3:26" ht="30" customHeight="1" x14ac:dyDescent="0.2">
      <c r="C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3:26" ht="39.950000000000003" customHeight="1" x14ac:dyDescent="0.2">
      <c r="C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3:26" ht="39.75" customHeight="1" x14ac:dyDescent="0.2">
      <c r="C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3:26" ht="18" customHeight="1" x14ac:dyDescent="0.2">
      <c r="C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3:26" ht="24.95" customHeight="1" x14ac:dyDescent="0.2">
      <c r="C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3:26" ht="24.95" customHeight="1" x14ac:dyDescent="0.2">
      <c r="C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3:26" ht="24.95" customHeight="1" x14ac:dyDescent="0.2">
      <c r="C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3:26" ht="24.75" customHeight="1" x14ac:dyDescent="0.2">
      <c r="C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3:26" ht="24.95" customHeight="1" x14ac:dyDescent="0.2">
      <c r="C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3:26" ht="24.95" customHeight="1" x14ac:dyDescent="0.2">
      <c r="C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3:26" ht="24.95" customHeight="1" x14ac:dyDescent="0.2">
      <c r="C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3:26" ht="24.95" customHeight="1" x14ac:dyDescent="0.2">
      <c r="C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3:26" ht="24.95" customHeight="1" x14ac:dyDescent="0.2">
      <c r="C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3:26" ht="24.95" customHeight="1" x14ac:dyDescent="0.2">
      <c r="C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3:26" ht="24.95" customHeight="1" x14ac:dyDescent="0.2">
      <c r="C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3:26" ht="24.95" customHeight="1" x14ac:dyDescent="0.2">
      <c r="C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3:26" ht="24.95" customHeight="1" x14ac:dyDescent="0.2">
      <c r="C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3:26" ht="24.95" customHeight="1" x14ac:dyDescent="0.2">
      <c r="C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3:26" ht="12.75" x14ac:dyDescent="0.2">
      <c r="C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3:26" ht="12.75" x14ac:dyDescent="0.2">
      <c r="C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3:26" x14ac:dyDescent="0.2">
      <c r="C142" s="8"/>
    </row>
    <row r="143" spans="3:26" x14ac:dyDescent="0.2">
      <c r="C143" s="8"/>
    </row>
    <row r="144" spans="3:26" x14ac:dyDescent="0.2">
      <c r="C144" s="8"/>
    </row>
    <row r="145" spans="3:26" x14ac:dyDescent="0.2">
      <c r="C145" s="8"/>
    </row>
    <row r="146" spans="3:26" x14ac:dyDescent="0.2">
      <c r="C146" s="8"/>
    </row>
    <row r="147" spans="3:26" x14ac:dyDescent="0.2">
      <c r="C147" s="8"/>
    </row>
    <row r="148" spans="3:26" x14ac:dyDescent="0.2">
      <c r="C148" s="8"/>
    </row>
    <row r="149" spans="3:26" x14ac:dyDescent="0.2">
      <c r="C149" s="8"/>
    </row>
    <row r="150" spans="3:26" x14ac:dyDescent="0.2">
      <c r="C150" s="8"/>
    </row>
    <row r="151" spans="3:26" ht="12.75" x14ac:dyDescent="0.2">
      <c r="C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3:26" ht="12.75" x14ac:dyDescent="0.2">
      <c r="C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3:26" ht="12.75" x14ac:dyDescent="0.2">
      <c r="C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3:26" ht="12.75" x14ac:dyDescent="0.2">
      <c r="C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3:26" ht="12.75" x14ac:dyDescent="0.2">
      <c r="C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3:26" ht="18" customHeight="1" x14ac:dyDescent="0.2">
      <c r="C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3:26" ht="12.75" x14ac:dyDescent="0.2">
      <c r="C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3:26" ht="12.75" x14ac:dyDescent="0.2">
      <c r="C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3:26" ht="12.75" x14ac:dyDescent="0.2">
      <c r="C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3:26" ht="12.75" x14ac:dyDescent="0.2">
      <c r="C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3:26" ht="12.75" x14ac:dyDescent="0.2">
      <c r="C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3:26" ht="12.75" x14ac:dyDescent="0.2">
      <c r="C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3:26" ht="12.75" x14ac:dyDescent="0.2">
      <c r="C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3:26" ht="12.75" x14ac:dyDescent="0.2">
      <c r="C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3:26" ht="12.75" x14ac:dyDescent="0.2">
      <c r="C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3:26" ht="12.75" x14ac:dyDescent="0.2">
      <c r="C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3:26" ht="12.75" x14ac:dyDescent="0.2">
      <c r="C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3:26" ht="12.75" x14ac:dyDescent="0.2">
      <c r="C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3:26" ht="12.75" x14ac:dyDescent="0.2">
      <c r="C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3:26" ht="12.75" x14ac:dyDescent="0.2">
      <c r="C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3:26" ht="18" customHeight="1" x14ac:dyDescent="0.2">
      <c r="C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3:26" ht="18" customHeight="1" x14ac:dyDescent="0.2">
      <c r="C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3:26" ht="18" customHeight="1" x14ac:dyDescent="0.2">
      <c r="C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3:26" ht="18" customHeight="1" x14ac:dyDescent="0.2">
      <c r="C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3:26" ht="18" customHeight="1" x14ac:dyDescent="0.2">
      <c r="C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3:26" ht="18" customHeight="1" x14ac:dyDescent="0.2">
      <c r="C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3:26" ht="18" customHeight="1" x14ac:dyDescent="0.2">
      <c r="C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3:26" ht="18" customHeight="1" x14ac:dyDescent="0.2">
      <c r="C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3:26" ht="18" customHeight="1" x14ac:dyDescent="0.2">
      <c r="C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3:26" ht="18" customHeight="1" x14ac:dyDescent="0.2">
      <c r="C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3:26" ht="18" customHeight="1" x14ac:dyDescent="0.2">
      <c r="C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3:26" ht="18" customHeight="1" x14ac:dyDescent="0.2">
      <c r="C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3:26" ht="18" customHeight="1" x14ac:dyDescent="0.2">
      <c r="C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3:26" ht="18" customHeight="1" x14ac:dyDescent="0.2">
      <c r="C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3:26" ht="18" customHeight="1" x14ac:dyDescent="0.2">
      <c r="C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3:26" ht="18" customHeight="1" x14ac:dyDescent="0.2">
      <c r="C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3:26" ht="18" customHeight="1" x14ac:dyDescent="0.2">
      <c r="C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3:26" ht="18" customHeight="1" x14ac:dyDescent="0.2">
      <c r="C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3:26" ht="18" customHeight="1" x14ac:dyDescent="0.2">
      <c r="C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3:26" ht="18" customHeight="1" x14ac:dyDescent="0.2">
      <c r="C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3:26" ht="18" customHeight="1" x14ac:dyDescent="0.2">
      <c r="C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3:26" ht="18" customHeight="1" x14ac:dyDescent="0.2">
      <c r="C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3:26" ht="18" customHeight="1" x14ac:dyDescent="0.2">
      <c r="C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3:26" ht="18" customHeight="1" x14ac:dyDescent="0.2">
      <c r="C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3:26" ht="18" customHeight="1" x14ac:dyDescent="0.2">
      <c r="C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3:26" ht="18" customHeight="1" x14ac:dyDescent="0.2">
      <c r="C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3:26" ht="18" customHeight="1" x14ac:dyDescent="0.2">
      <c r="C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3:26" ht="18" customHeight="1" x14ac:dyDescent="0.2">
      <c r="C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3:26" ht="18" customHeight="1" x14ac:dyDescent="0.2">
      <c r="C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3:26" ht="18" customHeight="1" x14ac:dyDescent="0.2">
      <c r="C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3:26" ht="18" customHeight="1" x14ac:dyDescent="0.2">
      <c r="C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3:26" ht="18" customHeight="1" x14ac:dyDescent="0.2">
      <c r="C202" s="8"/>
    </row>
    <row r="203" spans="3:26" ht="18" customHeight="1" x14ac:dyDescent="0.2">
      <c r="C203" s="8"/>
    </row>
    <row r="204" spans="3:26" ht="18" customHeight="1" x14ac:dyDescent="0.2">
      <c r="C204" s="8"/>
    </row>
    <row r="205" spans="3:26" ht="18" customHeight="1" x14ac:dyDescent="0.2">
      <c r="C205" s="8"/>
    </row>
    <row r="206" spans="3:26" ht="18" customHeight="1" x14ac:dyDescent="0.2">
      <c r="C206" s="8"/>
    </row>
    <row r="207" spans="3:26" ht="18" customHeight="1" x14ac:dyDescent="0.2">
      <c r="C207" s="8"/>
    </row>
    <row r="208" spans="3:26" ht="18" customHeight="1" x14ac:dyDescent="0.2">
      <c r="C208" s="8"/>
    </row>
    <row r="209" spans="3:26" ht="18" customHeight="1" x14ac:dyDescent="0.2">
      <c r="C209" s="8"/>
    </row>
    <row r="210" spans="3:26" ht="18" customHeight="1" x14ac:dyDescent="0.2">
      <c r="C210" s="8"/>
    </row>
    <row r="211" spans="3:26" ht="18" customHeight="1" x14ac:dyDescent="0.2">
      <c r="C211" s="8"/>
    </row>
    <row r="212" spans="3:26" ht="18" customHeight="1" x14ac:dyDescent="0.2">
      <c r="C212" s="8"/>
    </row>
    <row r="213" spans="3:26" ht="18" customHeight="1" x14ac:dyDescent="0.2">
      <c r="C213" s="8"/>
    </row>
    <row r="214" spans="3:26" ht="18" customHeight="1" x14ac:dyDescent="0.2">
      <c r="C214" s="8"/>
    </row>
    <row r="215" spans="3:26" ht="18" customHeight="1" x14ac:dyDescent="0.2">
      <c r="C215" s="8"/>
    </row>
    <row r="216" spans="3:26" ht="18" customHeight="1" x14ac:dyDescent="0.2">
      <c r="C216" s="8"/>
    </row>
    <row r="217" spans="3:26" ht="18" customHeight="1" x14ac:dyDescent="0.2">
      <c r="C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3:26" ht="18" customHeight="1" x14ac:dyDescent="0.2">
      <c r="C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3:26" ht="18" customHeight="1" x14ac:dyDescent="0.2">
      <c r="C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3:26" ht="18" customHeight="1" x14ac:dyDescent="0.2">
      <c r="C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3:26" ht="18" customHeight="1" x14ac:dyDescent="0.2">
      <c r="C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3:26" ht="18" customHeight="1" x14ac:dyDescent="0.2">
      <c r="C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3:26" ht="18" customHeight="1" x14ac:dyDescent="0.2">
      <c r="C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3:26" ht="18" customHeight="1" x14ac:dyDescent="0.2">
      <c r="C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3:26" ht="18" customHeight="1" x14ac:dyDescent="0.2">
      <c r="C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3:26" ht="18" customHeight="1" x14ac:dyDescent="0.2">
      <c r="C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3:26" ht="18" customHeight="1" x14ac:dyDescent="0.2">
      <c r="C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3:26" ht="18" customHeight="1" x14ac:dyDescent="0.2">
      <c r="C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3:26" ht="18" customHeight="1" x14ac:dyDescent="0.2">
      <c r="C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3:26" ht="18" customHeight="1" x14ac:dyDescent="0.2">
      <c r="C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3:26" ht="18" customHeight="1" x14ac:dyDescent="0.2">
      <c r="C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3:26" ht="18" customHeight="1" x14ac:dyDescent="0.2">
      <c r="C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3:26" ht="18" customHeight="1" x14ac:dyDescent="0.2">
      <c r="C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3:26" ht="18" customHeight="1" x14ac:dyDescent="0.2">
      <c r="C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3:26" ht="18" customHeight="1" x14ac:dyDescent="0.2">
      <c r="C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3:26" ht="18" customHeight="1" x14ac:dyDescent="0.2">
      <c r="C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3:26" ht="18" customHeight="1" x14ac:dyDescent="0.2">
      <c r="C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3:26" ht="18" customHeight="1" x14ac:dyDescent="0.2">
      <c r="C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3:26" ht="18" customHeight="1" x14ac:dyDescent="0.2">
      <c r="C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3:26" ht="18" customHeight="1" x14ac:dyDescent="0.2">
      <c r="C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3:26" ht="18" customHeight="1" x14ac:dyDescent="0.2">
      <c r="C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3:26" ht="18" customHeight="1" x14ac:dyDescent="0.2">
      <c r="C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3:26" ht="18" customHeight="1" x14ac:dyDescent="0.2">
      <c r="C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3:26" ht="18" customHeight="1" x14ac:dyDescent="0.2">
      <c r="C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3:26" ht="18" customHeight="1" x14ac:dyDescent="0.2">
      <c r="C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3:26" ht="18" customHeight="1" x14ac:dyDescent="0.2">
      <c r="C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3:26" ht="18" customHeight="1" x14ac:dyDescent="0.2">
      <c r="C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3:26" ht="18" customHeight="1" x14ac:dyDescent="0.2">
      <c r="C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3:26" ht="18" customHeight="1" x14ac:dyDescent="0.2">
      <c r="C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3:26" ht="18" customHeight="1" x14ac:dyDescent="0.2">
      <c r="C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3:26" ht="18" customHeight="1" x14ac:dyDescent="0.2">
      <c r="C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3:26" ht="18" customHeight="1" x14ac:dyDescent="0.2">
      <c r="C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3:26" ht="18" customHeight="1" x14ac:dyDescent="0.2">
      <c r="C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3:26" ht="18" customHeight="1" x14ac:dyDescent="0.2">
      <c r="C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3:26" ht="18" customHeight="1" x14ac:dyDescent="0.2">
      <c r="C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3:26" ht="18" customHeight="1" x14ac:dyDescent="0.2">
      <c r="C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3:26" ht="18" customHeight="1" x14ac:dyDescent="0.2">
      <c r="C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3:26" ht="18" customHeight="1" x14ac:dyDescent="0.2">
      <c r="C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3:26" ht="18" customHeight="1" x14ac:dyDescent="0.2">
      <c r="C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3:26" ht="18" customHeight="1" x14ac:dyDescent="0.2">
      <c r="C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3:26" ht="18" customHeight="1" x14ac:dyDescent="0.2">
      <c r="C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3:26" ht="18" customHeight="1" x14ac:dyDescent="0.2">
      <c r="C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3:26" ht="18" customHeight="1" x14ac:dyDescent="0.2">
      <c r="C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3:26" ht="18" customHeight="1" x14ac:dyDescent="0.2">
      <c r="C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3:26" ht="18" customHeight="1" x14ac:dyDescent="0.2">
      <c r="C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3:26" ht="18" customHeight="1" x14ac:dyDescent="0.2">
      <c r="C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3:26" ht="18" customHeight="1" x14ac:dyDescent="0.2">
      <c r="C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3:26" ht="18" customHeight="1" x14ac:dyDescent="0.2">
      <c r="C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3:26" ht="18" customHeight="1" x14ac:dyDescent="0.2">
      <c r="C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3:26" ht="18" customHeight="1" x14ac:dyDescent="0.2">
      <c r="C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</sheetData>
  <mergeCells count="93">
    <mergeCell ref="B110:AB110"/>
    <mergeCell ref="B111:AB111"/>
    <mergeCell ref="B102:D102"/>
    <mergeCell ref="B103:D103"/>
    <mergeCell ref="B104:D104"/>
    <mergeCell ref="B80:AB80"/>
    <mergeCell ref="B81:AB81"/>
    <mergeCell ref="C96:D96"/>
    <mergeCell ref="B108:AB108"/>
    <mergeCell ref="B109:AB109"/>
    <mergeCell ref="C90:D90"/>
    <mergeCell ref="C95:D95"/>
    <mergeCell ref="B101:D101"/>
    <mergeCell ref="M84:N84"/>
    <mergeCell ref="W84:X84"/>
    <mergeCell ref="C91:D91"/>
    <mergeCell ref="B106:N106"/>
    <mergeCell ref="B107:N107"/>
    <mergeCell ref="C58:D58"/>
    <mergeCell ref="B83:D84"/>
    <mergeCell ref="E83:X83"/>
    <mergeCell ref="Y83:AB83"/>
    <mergeCell ref="E84:F84"/>
    <mergeCell ref="G84:H84"/>
    <mergeCell ref="K84:L84"/>
    <mergeCell ref="O84:P84"/>
    <mergeCell ref="Q84:R84"/>
    <mergeCell ref="S84:T84"/>
    <mergeCell ref="U84:V84"/>
    <mergeCell ref="Y84:Z84"/>
    <mergeCell ref="AA84:AB84"/>
    <mergeCell ref="C67:D67"/>
    <mergeCell ref="C63:D63"/>
    <mergeCell ref="C68:D68"/>
    <mergeCell ref="C48:D48"/>
    <mergeCell ref="C52:D52"/>
    <mergeCell ref="C46:D46"/>
    <mergeCell ref="C53:D53"/>
    <mergeCell ref="C57:D57"/>
    <mergeCell ref="C7:D7"/>
    <mergeCell ref="I6:J6"/>
    <mergeCell ref="C33:D33"/>
    <mergeCell ref="C34:D34"/>
    <mergeCell ref="C47:D47"/>
    <mergeCell ref="C9:D9"/>
    <mergeCell ref="C8:D8"/>
    <mergeCell ref="S45:T45"/>
    <mergeCell ref="U45:V45"/>
    <mergeCell ref="Y45:Z45"/>
    <mergeCell ref="AA45:AB45"/>
    <mergeCell ref="C14:D14"/>
    <mergeCell ref="C19:D19"/>
    <mergeCell ref="C24:D24"/>
    <mergeCell ref="C29:D29"/>
    <mergeCell ref="M45:N45"/>
    <mergeCell ref="W45:X45"/>
    <mergeCell ref="E45:F45"/>
    <mergeCell ref="G45:H45"/>
    <mergeCell ref="K45:L45"/>
    <mergeCell ref="O45:P45"/>
    <mergeCell ref="Q45:R45"/>
    <mergeCell ref="K6:L6"/>
    <mergeCell ref="C73:D73"/>
    <mergeCell ref="C86:D86"/>
    <mergeCell ref="C62:D62"/>
    <mergeCell ref="C72:D72"/>
    <mergeCell ref="C13:D13"/>
    <mergeCell ref="C18:D18"/>
    <mergeCell ref="C23:D23"/>
    <mergeCell ref="C28:D28"/>
    <mergeCell ref="B41:AB41"/>
    <mergeCell ref="B42:AB42"/>
    <mergeCell ref="B44:D45"/>
    <mergeCell ref="E44:X44"/>
    <mergeCell ref="Y44:AB44"/>
    <mergeCell ref="I45:J45"/>
    <mergeCell ref="I84:J84"/>
    <mergeCell ref="B1:AD1"/>
    <mergeCell ref="B3:AB3"/>
    <mergeCell ref="B4:AB4"/>
    <mergeCell ref="B5:D6"/>
    <mergeCell ref="E5:X5"/>
    <mergeCell ref="Y5:AB5"/>
    <mergeCell ref="E6:F6"/>
    <mergeCell ref="G6:H6"/>
    <mergeCell ref="M6:N6"/>
    <mergeCell ref="O6:P6"/>
    <mergeCell ref="Q6:R6"/>
    <mergeCell ref="S6:T6"/>
    <mergeCell ref="U6:V6"/>
    <mergeCell ref="W6:X6"/>
    <mergeCell ref="Y6:Z6"/>
    <mergeCell ref="AA6:AB6"/>
  </mergeCells>
  <phoneticPr fontId="4" type="noConversion"/>
  <printOptions horizontalCentered="1" verticalCentered="1"/>
  <pageMargins left="0" right="0" top="0" bottom="0" header="0" footer="0"/>
  <pageSetup paperSize="9" scale="32" orientation="landscape" r:id="rId1"/>
  <headerFooter alignWithMargins="0"/>
  <rowBreaks count="2" manualBreakCount="2">
    <brk id="39" min="1" max="27" man="1"/>
    <brk id="78" min="1" max="2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2"/>
  <sheetViews>
    <sheetView showGridLines="0" view="pageBreakPreview" topLeftCell="A9" zoomScale="85" zoomScaleNormal="85" zoomScaleSheetLayoutView="85" zoomScalePageLayoutView="85" workbookViewId="0">
      <selection activeCell="T34" sqref="T34"/>
    </sheetView>
  </sheetViews>
  <sheetFormatPr baseColWidth="10" defaultColWidth="11.42578125" defaultRowHeight="12.75" x14ac:dyDescent="0.2"/>
  <cols>
    <col min="1" max="1" width="11.42578125" style="1"/>
    <col min="2" max="8" width="14.7109375" style="1" customWidth="1"/>
    <col min="9" max="9" width="11.7109375" style="1" customWidth="1"/>
    <col min="10" max="16384" width="11.42578125" style="1"/>
  </cols>
  <sheetData>
    <row r="3" spans="2:21" s="8" customFormat="1" ht="30" customHeight="1" x14ac:dyDescent="0.2">
      <c r="B3" s="604" t="s">
        <v>146</v>
      </c>
      <c r="C3" s="604"/>
      <c r="D3" s="604"/>
      <c r="E3" s="604"/>
      <c r="F3" s="604"/>
      <c r="G3" s="604"/>
      <c r="H3" s="604"/>
      <c r="I3" s="604"/>
    </row>
    <row r="4" spans="2:21" s="8" customFormat="1" ht="19.5" x14ac:dyDescent="0.2">
      <c r="B4" s="603" t="s">
        <v>77</v>
      </c>
      <c r="C4" s="603"/>
      <c r="D4" s="603"/>
      <c r="E4" s="104"/>
      <c r="F4" s="105"/>
      <c r="G4" s="105"/>
      <c r="H4" s="105"/>
      <c r="I4" s="106"/>
      <c r="J4" s="9"/>
    </row>
    <row r="5" spans="2:21" s="8" customFormat="1" ht="44.25" customHeight="1" x14ac:dyDescent="0.2">
      <c r="B5" s="605" t="s">
        <v>103</v>
      </c>
      <c r="C5" s="605"/>
      <c r="D5" s="605"/>
      <c r="E5" s="605"/>
      <c r="F5" s="605"/>
      <c r="G5" s="605"/>
      <c r="H5" s="605"/>
      <c r="I5" s="605"/>
      <c r="J5" s="9"/>
      <c r="M5" s="65"/>
      <c r="N5" s="65"/>
      <c r="O5" s="65"/>
      <c r="P5" s="65"/>
      <c r="Q5" s="65"/>
      <c r="R5" s="65"/>
      <c r="S5" s="65"/>
      <c r="T5" s="65"/>
      <c r="U5" s="65"/>
    </row>
    <row r="6" spans="2:21" s="8" customFormat="1" ht="30" customHeight="1" x14ac:dyDescent="0.2">
      <c r="B6" s="604" t="s">
        <v>174</v>
      </c>
      <c r="C6" s="604"/>
      <c r="D6" s="604"/>
      <c r="E6" s="604"/>
      <c r="F6" s="604"/>
      <c r="G6" s="604"/>
      <c r="H6" s="604"/>
      <c r="I6" s="604"/>
      <c r="K6" s="45"/>
      <c r="L6" s="45"/>
      <c r="M6" s="65"/>
      <c r="N6" s="65"/>
      <c r="O6" s="65" t="s">
        <v>37</v>
      </c>
      <c r="P6" s="71"/>
      <c r="Q6" s="65" t="s">
        <v>8</v>
      </c>
      <c r="R6" s="71"/>
      <c r="S6" s="65" t="s">
        <v>6</v>
      </c>
      <c r="T6" s="71"/>
      <c r="U6" s="65"/>
    </row>
    <row r="7" spans="2:21" s="8" customFormat="1" ht="20.100000000000001" customHeight="1" x14ac:dyDescent="0.2">
      <c r="K7" s="45"/>
      <c r="L7" s="45"/>
      <c r="M7" s="65"/>
      <c r="N7" s="65"/>
      <c r="O7" s="73">
        <v>1997</v>
      </c>
      <c r="P7" s="72">
        <v>66</v>
      </c>
      <c r="Q7" s="73">
        <v>1997</v>
      </c>
      <c r="R7" s="72">
        <v>19196</v>
      </c>
      <c r="S7" s="73">
        <v>1997</v>
      </c>
      <c r="T7" s="72">
        <v>319414</v>
      </c>
      <c r="U7" s="65"/>
    </row>
    <row r="8" spans="2:21" s="8" customFormat="1" ht="19.5" customHeight="1" x14ac:dyDescent="0.2">
      <c r="K8" s="45"/>
      <c r="L8" s="45"/>
      <c r="M8" s="65"/>
      <c r="N8" s="65"/>
      <c r="O8" s="73">
        <v>1998</v>
      </c>
      <c r="P8" s="72">
        <v>58</v>
      </c>
      <c r="Q8" s="73">
        <v>1998</v>
      </c>
      <c r="R8" s="72">
        <v>17333</v>
      </c>
      <c r="S8" s="73">
        <v>1998</v>
      </c>
      <c r="T8" s="72">
        <v>323168</v>
      </c>
      <c r="U8" s="65"/>
    </row>
    <row r="9" spans="2:21" s="8" customFormat="1" ht="19.5" customHeight="1" x14ac:dyDescent="0.2">
      <c r="K9" s="45"/>
      <c r="L9" s="45"/>
      <c r="M9" s="65"/>
      <c r="N9" s="65"/>
      <c r="O9" s="73">
        <v>1999</v>
      </c>
      <c r="P9" s="72">
        <v>71</v>
      </c>
      <c r="Q9" s="73">
        <v>1999</v>
      </c>
      <c r="R9" s="72">
        <v>52080</v>
      </c>
      <c r="S9" s="73">
        <v>1999</v>
      </c>
      <c r="T9" s="72">
        <v>724260</v>
      </c>
      <c r="U9" s="65"/>
    </row>
    <row r="10" spans="2:21" s="8" customFormat="1" ht="19.5" customHeight="1" x14ac:dyDescent="0.2">
      <c r="K10" s="45"/>
      <c r="L10" s="45"/>
      <c r="M10" s="65"/>
      <c r="N10" s="65"/>
      <c r="O10" s="73">
        <v>2000</v>
      </c>
      <c r="P10" s="72">
        <v>37</v>
      </c>
      <c r="Q10" s="73">
        <v>2000</v>
      </c>
      <c r="R10" s="72">
        <v>5280</v>
      </c>
      <c r="S10" s="73">
        <v>2000</v>
      </c>
      <c r="T10" s="72">
        <v>181691</v>
      </c>
      <c r="U10" s="65"/>
    </row>
    <row r="11" spans="2:21" s="8" customFormat="1" ht="20.100000000000001" customHeight="1" x14ac:dyDescent="0.2">
      <c r="K11" s="45"/>
      <c r="L11" s="45"/>
      <c r="M11" s="65"/>
      <c r="N11" s="65"/>
      <c r="O11" s="73">
        <v>2001</v>
      </c>
      <c r="P11" s="72">
        <v>40</v>
      </c>
      <c r="Q11" s="73">
        <v>2001</v>
      </c>
      <c r="R11" s="72">
        <v>11050</v>
      </c>
      <c r="S11" s="73">
        <v>2001</v>
      </c>
      <c r="T11" s="72">
        <v>488930</v>
      </c>
      <c r="U11" s="65"/>
    </row>
    <row r="12" spans="2:21" s="8" customFormat="1" ht="20.100000000000001" customHeight="1" x14ac:dyDescent="0.2">
      <c r="K12" s="45"/>
      <c r="L12" s="45"/>
      <c r="M12" s="65"/>
      <c r="N12" s="65"/>
      <c r="O12" s="73">
        <v>2002</v>
      </c>
      <c r="P12" s="72">
        <v>64</v>
      </c>
      <c r="Q12" s="73">
        <v>2002</v>
      </c>
      <c r="R12" s="72">
        <v>22925</v>
      </c>
      <c r="S12" s="73">
        <v>2002</v>
      </c>
      <c r="T12" s="72">
        <v>912648</v>
      </c>
      <c r="U12" s="65"/>
    </row>
    <row r="13" spans="2:21" s="8" customFormat="1" ht="20.100000000000001" customHeight="1" x14ac:dyDescent="0.2">
      <c r="K13" s="45"/>
      <c r="L13" s="45"/>
      <c r="M13" s="65"/>
      <c r="N13" s="65"/>
      <c r="O13" s="73">
        <v>2003</v>
      </c>
      <c r="P13" s="72">
        <v>68</v>
      </c>
      <c r="Q13" s="73">
        <v>2003</v>
      </c>
      <c r="R13" s="72">
        <v>37323</v>
      </c>
      <c r="S13" s="73">
        <v>2003</v>
      </c>
      <c r="T13" s="72">
        <v>881362</v>
      </c>
      <c r="U13" s="65"/>
    </row>
    <row r="14" spans="2:21" s="8" customFormat="1" ht="20.100000000000001" customHeight="1" x14ac:dyDescent="0.2">
      <c r="K14" s="45"/>
      <c r="L14" s="45"/>
      <c r="M14" s="65"/>
      <c r="N14" s="65"/>
      <c r="O14" s="73">
        <v>2004</v>
      </c>
      <c r="P14" s="72">
        <v>107</v>
      </c>
      <c r="Q14" s="73">
        <v>2004</v>
      </c>
      <c r="R14" s="72">
        <v>29273</v>
      </c>
      <c r="S14" s="73">
        <v>2004</v>
      </c>
      <c r="T14" s="72">
        <v>582328</v>
      </c>
      <c r="U14" s="65"/>
    </row>
    <row r="15" spans="2:21" s="8" customFormat="1" ht="20.100000000000001" customHeight="1" x14ac:dyDescent="0.2">
      <c r="K15" s="45"/>
      <c r="L15" s="45"/>
      <c r="M15" s="65"/>
      <c r="N15" s="65"/>
      <c r="O15" s="73">
        <v>2005</v>
      </c>
      <c r="P15" s="72">
        <v>65</v>
      </c>
      <c r="Q15" s="73">
        <v>2005</v>
      </c>
      <c r="R15" s="72">
        <v>19022</v>
      </c>
      <c r="S15" s="73">
        <v>2005</v>
      </c>
      <c r="T15" s="72">
        <v>478738</v>
      </c>
      <c r="U15" s="65"/>
    </row>
    <row r="16" spans="2:21" s="8" customFormat="1" ht="20.100000000000001" customHeight="1" x14ac:dyDescent="0.2">
      <c r="K16" s="45"/>
      <c r="L16" s="45"/>
      <c r="M16" s="65"/>
      <c r="N16" s="65"/>
      <c r="O16" s="73">
        <v>2006</v>
      </c>
      <c r="P16" s="72">
        <v>67</v>
      </c>
      <c r="Q16" s="73">
        <v>2006</v>
      </c>
      <c r="R16" s="72">
        <v>19565</v>
      </c>
      <c r="S16" s="73">
        <v>2006</v>
      </c>
      <c r="T16" s="72">
        <v>446584</v>
      </c>
      <c r="U16" s="65"/>
    </row>
    <row r="17" spans="11:21" s="8" customFormat="1" ht="20.100000000000001" customHeight="1" x14ac:dyDescent="0.2">
      <c r="K17" s="45"/>
      <c r="L17" s="45"/>
      <c r="M17" s="65"/>
      <c r="N17" s="65"/>
      <c r="O17" s="73">
        <v>2007</v>
      </c>
      <c r="P17" s="72">
        <v>73</v>
      </c>
      <c r="Q17" s="73">
        <v>2007</v>
      </c>
      <c r="R17" s="72">
        <v>48096</v>
      </c>
      <c r="S17" s="73">
        <v>2007</v>
      </c>
      <c r="T17" s="72">
        <v>2216520</v>
      </c>
      <c r="U17" s="65"/>
    </row>
    <row r="18" spans="11:21" s="8" customFormat="1" ht="20.100000000000001" customHeight="1" x14ac:dyDescent="0.2">
      <c r="K18" s="45"/>
      <c r="L18" s="45"/>
      <c r="M18" s="65"/>
      <c r="N18" s="65"/>
      <c r="O18" s="73">
        <v>2008</v>
      </c>
      <c r="P18" s="72">
        <v>63</v>
      </c>
      <c r="Q18" s="73">
        <v>2008</v>
      </c>
      <c r="R18" s="72">
        <v>34011</v>
      </c>
      <c r="S18" s="73">
        <v>2008</v>
      </c>
      <c r="T18" s="72">
        <v>1520960</v>
      </c>
      <c r="U18" s="65"/>
    </row>
    <row r="19" spans="11:21" s="8" customFormat="1" ht="20.100000000000001" customHeight="1" x14ac:dyDescent="0.2">
      <c r="K19" s="45"/>
      <c r="L19" s="45"/>
      <c r="M19" s="65"/>
      <c r="N19" s="65"/>
      <c r="O19" s="73">
        <v>2009</v>
      </c>
      <c r="P19" s="72">
        <v>99</v>
      </c>
      <c r="Q19" s="73">
        <v>2009</v>
      </c>
      <c r="R19" s="72">
        <v>36114</v>
      </c>
      <c r="S19" s="73">
        <v>2009</v>
      </c>
      <c r="T19" s="72">
        <v>1452466</v>
      </c>
      <c r="U19" s="65"/>
    </row>
    <row r="20" spans="11:21" s="8" customFormat="1" ht="20.100000000000001" customHeight="1" x14ac:dyDescent="0.2">
      <c r="K20" s="45"/>
      <c r="L20" s="45"/>
      <c r="M20" s="65"/>
      <c r="N20" s="65"/>
      <c r="O20" s="73">
        <v>2010</v>
      </c>
      <c r="P20" s="72">
        <v>83</v>
      </c>
      <c r="Q20" s="73">
        <v>2010</v>
      </c>
      <c r="R20" s="72">
        <v>30606</v>
      </c>
      <c r="S20" s="73">
        <v>2010</v>
      </c>
      <c r="T20" s="72">
        <v>1279380</v>
      </c>
      <c r="U20" s="65"/>
    </row>
    <row r="21" spans="11:21" s="8" customFormat="1" ht="20.100000000000001" customHeight="1" x14ac:dyDescent="0.2">
      <c r="K21" s="45"/>
      <c r="L21" s="45"/>
      <c r="M21" s="65"/>
      <c r="N21" s="65"/>
      <c r="O21" s="73">
        <v>2011</v>
      </c>
      <c r="P21" s="72">
        <v>84</v>
      </c>
      <c r="Q21" s="73">
        <v>2011</v>
      </c>
      <c r="R21" s="72">
        <v>26770</v>
      </c>
      <c r="S21" s="73">
        <v>2011</v>
      </c>
      <c r="T21" s="72">
        <v>1799416</v>
      </c>
      <c r="U21" s="65"/>
    </row>
    <row r="22" spans="11:21" s="8" customFormat="1" ht="20.100000000000001" customHeight="1" x14ac:dyDescent="0.2">
      <c r="K22" s="45"/>
      <c r="L22" s="45"/>
      <c r="M22" s="65"/>
      <c r="N22" s="65"/>
      <c r="O22" s="73">
        <v>2012</v>
      </c>
      <c r="P22" s="72">
        <v>89</v>
      </c>
      <c r="Q22" s="73">
        <v>2012</v>
      </c>
      <c r="R22" s="72">
        <v>25845</v>
      </c>
      <c r="S22" s="73">
        <v>2012</v>
      </c>
      <c r="T22" s="72">
        <v>1878696</v>
      </c>
      <c r="U22" s="65"/>
    </row>
    <row r="23" spans="11:21" s="8" customFormat="1" ht="20.100000000000001" customHeight="1" x14ac:dyDescent="0.2">
      <c r="K23" s="45"/>
      <c r="L23" s="45"/>
      <c r="M23" s="65"/>
      <c r="N23" s="65"/>
      <c r="O23" s="73">
        <v>2013</v>
      </c>
      <c r="P23" s="72">
        <v>94</v>
      </c>
      <c r="Q23" s="73">
        <v>2013</v>
      </c>
      <c r="R23" s="72">
        <v>26736</v>
      </c>
      <c r="S23" s="73">
        <v>2013</v>
      </c>
      <c r="T23" s="72">
        <v>1573202</v>
      </c>
      <c r="U23" s="65"/>
    </row>
    <row r="24" spans="11:21" s="8" customFormat="1" ht="20.100000000000001" customHeight="1" x14ac:dyDescent="0.2">
      <c r="M24" s="65"/>
      <c r="N24" s="65"/>
      <c r="O24" s="73">
        <v>2014</v>
      </c>
      <c r="P24" s="65">
        <v>95</v>
      </c>
      <c r="Q24" s="73">
        <v>2014</v>
      </c>
      <c r="R24" s="65">
        <v>40681</v>
      </c>
      <c r="S24" s="73">
        <v>2014</v>
      </c>
      <c r="T24" s="72">
        <v>3153018</v>
      </c>
      <c r="U24" s="65"/>
    </row>
    <row r="25" spans="11:21" s="8" customFormat="1" ht="20.100000000000001" customHeight="1" x14ac:dyDescent="0.2">
      <c r="M25" s="65"/>
      <c r="N25" s="65"/>
      <c r="O25" s="73">
        <v>2015</v>
      </c>
      <c r="P25" s="65">
        <v>47</v>
      </c>
      <c r="Q25" s="73">
        <v>2015</v>
      </c>
      <c r="R25" s="65">
        <v>32066</v>
      </c>
      <c r="S25" s="73">
        <v>2015</v>
      </c>
      <c r="T25" s="72">
        <v>1925632</v>
      </c>
      <c r="U25" s="65"/>
    </row>
    <row r="26" spans="11:21" s="8" customFormat="1" ht="20.100000000000001" customHeight="1" x14ac:dyDescent="0.2">
      <c r="M26" s="65"/>
      <c r="N26" s="65"/>
      <c r="O26" s="73">
        <v>2016</v>
      </c>
      <c r="P26" s="65">
        <v>41</v>
      </c>
      <c r="Q26" s="73">
        <v>2016</v>
      </c>
      <c r="R26" s="65">
        <v>20463</v>
      </c>
      <c r="S26" s="73">
        <v>2016</v>
      </c>
      <c r="T26" s="65">
        <v>3084056</v>
      </c>
      <c r="U26" s="65"/>
    </row>
    <row r="27" spans="11:21" s="8" customFormat="1" ht="20.100000000000001" customHeight="1" x14ac:dyDescent="0.2">
      <c r="M27" s="65"/>
      <c r="N27" s="65"/>
      <c r="O27" s="73">
        <v>2017</v>
      </c>
      <c r="P27" s="65">
        <v>45</v>
      </c>
      <c r="Q27" s="73">
        <v>2017</v>
      </c>
      <c r="R27" s="65">
        <v>56610</v>
      </c>
      <c r="S27" s="73">
        <v>2017</v>
      </c>
      <c r="T27" s="65">
        <v>3006494</v>
      </c>
      <c r="U27" s="65"/>
    </row>
    <row r="28" spans="11:21" s="8" customFormat="1" ht="20.100000000000001" customHeight="1" x14ac:dyDescent="0.2">
      <c r="M28" s="65"/>
      <c r="N28" s="65"/>
      <c r="O28" s="73">
        <v>2018</v>
      </c>
      <c r="P28" s="65">
        <v>54</v>
      </c>
      <c r="Q28" s="73">
        <v>2018</v>
      </c>
      <c r="R28" s="65">
        <v>21496</v>
      </c>
      <c r="S28" s="73">
        <v>2018</v>
      </c>
      <c r="T28" s="65">
        <v>738864</v>
      </c>
      <c r="U28" s="65"/>
    </row>
    <row r="29" spans="11:21" s="8" customFormat="1" ht="20.100000000000001" customHeight="1" x14ac:dyDescent="0.2">
      <c r="M29" s="65"/>
      <c r="N29" s="65"/>
      <c r="O29" s="73">
        <v>2019</v>
      </c>
      <c r="P29" s="65">
        <v>67</v>
      </c>
      <c r="Q29" s="73">
        <v>2019</v>
      </c>
      <c r="R29" s="65">
        <v>110154</v>
      </c>
      <c r="S29" s="73">
        <v>2019</v>
      </c>
      <c r="T29" s="65">
        <v>2085856</v>
      </c>
      <c r="U29" s="65"/>
    </row>
    <row r="30" spans="11:21" s="8" customFormat="1" ht="20.100000000000001" customHeight="1" x14ac:dyDescent="0.2">
      <c r="M30" s="65"/>
      <c r="N30" s="65"/>
      <c r="O30" s="65"/>
      <c r="P30" s="65"/>
      <c r="Q30" s="65"/>
      <c r="R30" s="65"/>
      <c r="S30" s="65"/>
      <c r="T30" s="65"/>
      <c r="U30" s="65"/>
    </row>
    <row r="31" spans="11:21" s="8" customFormat="1" ht="20.100000000000001" customHeight="1" x14ac:dyDescent="0.2">
      <c r="M31" s="65"/>
      <c r="N31" s="65"/>
      <c r="O31" s="65"/>
      <c r="P31" s="65"/>
      <c r="Q31" s="65"/>
      <c r="R31" s="65"/>
      <c r="S31" s="65"/>
      <c r="T31" s="65"/>
      <c r="U31" s="65"/>
    </row>
    <row r="32" spans="11:21" s="8" customFormat="1" ht="20.100000000000001" customHeight="1" x14ac:dyDescent="0.2"/>
    <row r="33" spans="16:16" s="8" customFormat="1" ht="20.100000000000001" customHeight="1" x14ac:dyDescent="0.2"/>
    <row r="34" spans="16:16" s="8" customFormat="1" ht="20.100000000000001" customHeight="1" x14ac:dyDescent="0.2">
      <c r="P34" s="14"/>
    </row>
    <row r="35" spans="16:16" s="8" customFormat="1" ht="20.100000000000001" customHeight="1" x14ac:dyDescent="0.2">
      <c r="P35" s="14"/>
    </row>
    <row r="36" spans="16:16" s="8" customFormat="1" ht="20.100000000000001" customHeight="1" x14ac:dyDescent="0.2">
      <c r="P36" s="14"/>
    </row>
    <row r="37" spans="16:16" s="8" customFormat="1" ht="20.100000000000001" customHeight="1" x14ac:dyDescent="0.2">
      <c r="P37" s="14"/>
    </row>
    <row r="38" spans="16:16" s="8" customFormat="1" ht="20.100000000000001" customHeight="1" x14ac:dyDescent="0.2">
      <c r="P38" s="14"/>
    </row>
    <row r="39" spans="16:16" s="8" customFormat="1" ht="20.100000000000001" customHeight="1" x14ac:dyDescent="0.2">
      <c r="P39" s="14"/>
    </row>
    <row r="40" spans="16:16" s="8" customFormat="1" ht="20.100000000000001" customHeight="1" x14ac:dyDescent="0.2">
      <c r="P40" s="14"/>
    </row>
    <row r="41" spans="16:16" s="8" customFormat="1" ht="20.100000000000001" customHeight="1" x14ac:dyDescent="0.2">
      <c r="P41" s="14"/>
    </row>
    <row r="42" spans="16:16" s="8" customFormat="1" ht="20.100000000000001" customHeight="1" x14ac:dyDescent="0.2">
      <c r="P42" s="14"/>
    </row>
    <row r="43" spans="16:16" s="8" customFormat="1" ht="20.100000000000001" customHeight="1" x14ac:dyDescent="0.2">
      <c r="P43" s="14"/>
    </row>
    <row r="44" spans="16:16" s="8" customFormat="1" ht="20.100000000000001" customHeight="1" x14ac:dyDescent="0.2">
      <c r="P44" s="14"/>
    </row>
    <row r="45" spans="16:16" s="8" customFormat="1" ht="20.100000000000001" customHeight="1" x14ac:dyDescent="0.2">
      <c r="P45" s="14"/>
    </row>
    <row r="46" spans="16:16" s="8" customFormat="1" ht="20.100000000000001" customHeight="1" x14ac:dyDescent="0.2">
      <c r="P46" s="14"/>
    </row>
    <row r="47" spans="16:16" s="8" customFormat="1" ht="20.100000000000001" customHeight="1" x14ac:dyDescent="0.2"/>
    <row r="48" spans="16:16" s="8" customFormat="1" ht="20.100000000000001" customHeight="1" x14ac:dyDescent="0.2"/>
    <row r="49" spans="2:18" s="8" customFormat="1" ht="20.100000000000001" customHeight="1" x14ac:dyDescent="0.2"/>
    <row r="50" spans="2:18" s="8" customFormat="1" ht="20.100000000000001" customHeight="1" x14ac:dyDescent="0.2"/>
    <row r="51" spans="2:18" s="8" customFormat="1" ht="20.100000000000001" customHeight="1" x14ac:dyDescent="0.2"/>
    <row r="52" spans="2:18" s="8" customFormat="1" ht="20.100000000000001" customHeight="1" x14ac:dyDescent="0.2"/>
    <row r="53" spans="2:18" s="8" customFormat="1" ht="20.100000000000001" customHeight="1" x14ac:dyDescent="0.2"/>
    <row r="54" spans="2:18" s="8" customFormat="1" ht="20.100000000000001" customHeight="1" x14ac:dyDescent="0.2"/>
    <row r="55" spans="2:18" s="8" customFormat="1" ht="20.100000000000001" customHeight="1" x14ac:dyDescent="0.2"/>
    <row r="56" spans="2:18" s="8" customFormat="1" ht="20.100000000000001" customHeight="1" x14ac:dyDescent="0.2"/>
    <row r="57" spans="2:18" s="8" customFormat="1" ht="20.100000000000001" customHeight="1" x14ac:dyDescent="0.2"/>
    <row r="58" spans="2:18" s="8" customFormat="1" ht="20.100000000000001" customHeight="1" x14ac:dyDescent="0.2"/>
    <row r="59" spans="2:18" ht="24.95" customHeight="1" x14ac:dyDescent="0.2">
      <c r="B59" s="92" t="s">
        <v>176</v>
      </c>
      <c r="C59" s="102"/>
      <c r="D59" s="102"/>
      <c r="E59" s="102"/>
      <c r="F59" s="102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</row>
    <row r="60" spans="2:18" s="8" customFormat="1" ht="24.95" customHeight="1" x14ac:dyDescent="0.2">
      <c r="B60" s="594" t="s">
        <v>180</v>
      </c>
      <c r="C60" s="594"/>
      <c r="D60" s="594"/>
      <c r="E60" s="594"/>
      <c r="F60" s="594"/>
      <c r="G60" s="594"/>
      <c r="H60" s="594"/>
      <c r="I60" s="594"/>
      <c r="J60" s="268"/>
      <c r="K60" s="268"/>
      <c r="L60" s="268"/>
      <c r="M60" s="268"/>
      <c r="N60" s="268"/>
      <c r="O60" s="268"/>
      <c r="P60" s="268"/>
      <c r="Q60" s="268"/>
      <c r="R60" s="268"/>
    </row>
    <row r="61" spans="2:18" s="8" customFormat="1" x14ac:dyDescent="0.2">
      <c r="B61" s="9" t="s">
        <v>175</v>
      </c>
    </row>
    <row r="62" spans="2:18" s="2" customFormat="1" ht="18" customHeight="1" x14ac:dyDescent="0.2">
      <c r="B62" s="4"/>
    </row>
  </sheetData>
  <mergeCells count="5">
    <mergeCell ref="B60:I60"/>
    <mergeCell ref="B4:D4"/>
    <mergeCell ref="B3:I3"/>
    <mergeCell ref="B5:I5"/>
    <mergeCell ref="B6:I6"/>
  </mergeCells>
  <phoneticPr fontId="4" type="noConversion"/>
  <printOptions horizontalCentered="1" verticalCentered="1"/>
  <pageMargins left="0" right="0" top="0" bottom="0" header="0" footer="0"/>
  <pageSetup paperSize="9" scale="55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92"/>
  <sheetViews>
    <sheetView showGridLines="0" view="pageBreakPreview" topLeftCell="A80" zoomScale="98" zoomScaleNormal="75" zoomScaleSheetLayoutView="98" zoomScalePageLayoutView="75" workbookViewId="0">
      <selection activeCell="T34" sqref="T34"/>
    </sheetView>
  </sheetViews>
  <sheetFormatPr baseColWidth="10" defaultColWidth="11.42578125" defaultRowHeight="12.75" x14ac:dyDescent="0.2"/>
  <cols>
    <col min="1" max="1" width="6.140625" style="8" customWidth="1"/>
    <col min="2" max="2" width="1.7109375" style="8" customWidth="1"/>
    <col min="3" max="3" width="51" style="40" customWidth="1"/>
    <col min="4" max="4" width="8.42578125" style="8" customWidth="1"/>
    <col min="5" max="5" width="1.7109375" style="8" customWidth="1"/>
    <col min="6" max="6" width="8.28515625" style="8" customWidth="1"/>
    <col min="7" max="7" width="1.7109375" style="8" customWidth="1"/>
    <col min="8" max="8" width="8.28515625" style="8" customWidth="1"/>
    <col min="9" max="9" width="1.42578125" style="8" customWidth="1"/>
    <col min="10" max="10" width="8.28515625" style="8" customWidth="1"/>
    <col min="11" max="11" width="1.7109375" style="8" customWidth="1"/>
    <col min="12" max="12" width="9.42578125" style="8" customWidth="1"/>
    <col min="13" max="13" width="1.7109375" style="8" customWidth="1"/>
    <col min="14" max="14" width="10.28515625" style="8" customWidth="1"/>
    <col min="15" max="15" width="1.7109375" style="8" customWidth="1"/>
    <col min="16" max="16" width="12" style="8" customWidth="1"/>
    <col min="17" max="17" width="1.7109375" style="8" customWidth="1"/>
    <col min="18" max="18" width="10.42578125" style="8" customWidth="1"/>
    <col min="19" max="19" width="1.7109375" style="8" customWidth="1"/>
    <col min="20" max="20" width="11.28515625" style="8" customWidth="1"/>
    <col min="21" max="21" width="1.7109375" style="8" customWidth="1"/>
    <col min="22" max="22" width="10.42578125" style="8" customWidth="1"/>
    <col min="23" max="23" width="1.7109375" style="8" customWidth="1"/>
    <col min="24" max="24" width="13" style="8" customWidth="1"/>
    <col min="25" max="25" width="1.7109375" style="8" customWidth="1"/>
    <col min="26" max="26" width="12.28515625" style="8" customWidth="1"/>
    <col min="27" max="27" width="1.7109375" style="8" customWidth="1"/>
    <col min="28" max="28" width="11.85546875" style="8" customWidth="1"/>
    <col min="29" max="29" width="1.7109375" style="8" customWidth="1"/>
    <col min="30" max="30" width="12.85546875" style="8" customWidth="1"/>
    <col min="31" max="31" width="1.7109375" style="8" customWidth="1"/>
    <col min="32" max="32" width="12.85546875" style="8" customWidth="1"/>
    <col min="33" max="33" width="1.7109375" style="8" customWidth="1"/>
    <col min="34" max="34" width="13.42578125" style="8" customWidth="1"/>
    <col min="35" max="35" width="1.42578125" style="8" customWidth="1"/>
    <col min="36" max="36" width="14.42578125" style="8" customWidth="1"/>
    <col min="37" max="37" width="1.7109375" style="8" customWidth="1"/>
    <col min="38" max="38" width="13.42578125" style="8" customWidth="1"/>
    <col min="39" max="39" width="1.7109375" style="8" customWidth="1"/>
    <col min="40" max="40" width="13.7109375" style="8" customWidth="1"/>
    <col min="41" max="41" width="1.7109375" style="8" customWidth="1"/>
    <col min="42" max="42" width="12.85546875" style="8" customWidth="1"/>
    <col min="43" max="43" width="1.7109375" style="8" customWidth="1"/>
    <col min="44" max="44" width="14.42578125" style="8" customWidth="1"/>
    <col min="45" max="45" width="1.7109375" style="8" customWidth="1"/>
    <col min="46" max="46" width="13.85546875" style="8" customWidth="1"/>
    <col min="47" max="47" width="1.7109375" style="8" customWidth="1"/>
    <col min="48" max="48" width="13.140625" style="8" customWidth="1"/>
    <col min="49" max="49" width="1.7109375" style="8" customWidth="1"/>
    <col min="50" max="50" width="11.7109375" style="8" customWidth="1"/>
    <col min="51" max="51" width="1.42578125" style="8" customWidth="1"/>
    <col min="52" max="52" width="6.140625" style="8" customWidth="1"/>
    <col min="53" max="53" width="1.7109375" style="8" customWidth="1"/>
    <col min="54" max="54" width="13.7109375" style="8" customWidth="1"/>
    <col min="55" max="55" width="1.7109375" style="8" customWidth="1"/>
    <col min="56" max="56" width="13.7109375" style="8" customWidth="1"/>
    <col min="57" max="57" width="1.7109375" style="8" customWidth="1"/>
    <col min="58" max="58" width="13.7109375" style="8" customWidth="1"/>
    <col min="59" max="59" width="1.7109375" style="8" customWidth="1"/>
    <col min="60" max="60" width="13.7109375" style="8" customWidth="1"/>
    <col min="61" max="61" width="1.7109375" style="8" customWidth="1"/>
    <col min="62" max="62" width="13.7109375" style="8" customWidth="1"/>
    <col min="63" max="63" width="1.7109375" style="8" customWidth="1"/>
    <col min="64" max="64" width="13.7109375" style="8" customWidth="1"/>
    <col min="65" max="65" width="1.7109375" style="8" customWidth="1"/>
    <col min="66" max="66" width="13.7109375" style="8" customWidth="1"/>
    <col min="67" max="67" width="1.7109375" style="8" customWidth="1"/>
    <col min="68" max="68" width="13.7109375" style="8" customWidth="1"/>
    <col min="69" max="69" width="1.7109375" style="8" customWidth="1"/>
    <col min="70" max="70" width="5.28515625" style="8" customWidth="1"/>
    <col min="71" max="16384" width="11.42578125" style="8"/>
  </cols>
  <sheetData>
    <row r="1" spans="1:263" s="10" customFormat="1" ht="24.95" customHeight="1" x14ac:dyDescent="0.2">
      <c r="B1" s="611" t="s">
        <v>147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  <c r="AL1" s="611"/>
      <c r="AM1" s="611"/>
      <c r="AN1" s="611"/>
      <c r="AO1" s="611"/>
      <c r="AP1" s="611"/>
      <c r="AQ1" s="611"/>
      <c r="AR1" s="611"/>
      <c r="AS1" s="611"/>
      <c r="AT1" s="611"/>
      <c r="AU1" s="611"/>
      <c r="AV1" s="611"/>
      <c r="AW1" s="611"/>
      <c r="AX1" s="611"/>
      <c r="AY1" s="611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263" s="10" customFormat="1" ht="24.95" customHeight="1" x14ac:dyDescent="0.2">
      <c r="B2" s="612" t="s">
        <v>77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  <c r="R2" s="612"/>
      <c r="S2" s="612"/>
      <c r="T2" s="612"/>
      <c r="U2" s="612"/>
      <c r="V2" s="612"/>
      <c r="W2" s="612"/>
      <c r="X2" s="612"/>
      <c r="Y2" s="612"/>
      <c r="Z2" s="612"/>
      <c r="AA2" s="612"/>
      <c r="AB2" s="612"/>
      <c r="AC2" s="612"/>
      <c r="AD2" s="612"/>
      <c r="AE2" s="612"/>
      <c r="AF2" s="612"/>
      <c r="AG2" s="612"/>
      <c r="AH2" s="612"/>
      <c r="AI2" s="612"/>
      <c r="AJ2" s="612"/>
      <c r="AK2" s="612"/>
      <c r="AL2" s="612"/>
      <c r="AM2" s="612"/>
      <c r="AN2" s="612"/>
      <c r="AO2" s="612"/>
      <c r="AP2" s="612"/>
      <c r="AQ2" s="612"/>
      <c r="AR2" s="612"/>
      <c r="AS2" s="612"/>
      <c r="AT2" s="612"/>
      <c r="AU2" s="612"/>
      <c r="AV2" s="612"/>
      <c r="AW2" s="612"/>
      <c r="AX2" s="612"/>
      <c r="AY2" s="61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</row>
    <row r="3" spans="1:263" s="10" customFormat="1" ht="23.25" x14ac:dyDescent="0.2">
      <c r="B3" s="611" t="s">
        <v>45</v>
      </c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  <c r="AH3" s="611"/>
      <c r="AI3" s="611"/>
      <c r="AJ3" s="611"/>
      <c r="AK3" s="611"/>
      <c r="AL3" s="611"/>
      <c r="AM3" s="611"/>
      <c r="AN3" s="611"/>
      <c r="AO3" s="611"/>
      <c r="AP3" s="611"/>
      <c r="AQ3" s="611"/>
      <c r="AR3" s="611"/>
      <c r="AS3" s="611"/>
      <c r="AT3" s="611"/>
      <c r="AU3" s="611"/>
      <c r="AV3" s="611"/>
      <c r="AW3" s="611"/>
      <c r="AX3" s="611"/>
      <c r="AY3" s="611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263" s="10" customFormat="1" ht="45" customHeight="1" thickBot="1" x14ac:dyDescent="0.25">
      <c r="B4" s="611" t="s">
        <v>163</v>
      </c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  <c r="AH4" s="611"/>
      <c r="AI4" s="611"/>
      <c r="AJ4" s="611"/>
      <c r="AK4" s="611"/>
      <c r="AL4" s="611"/>
      <c r="AM4" s="611"/>
      <c r="AN4" s="611"/>
      <c r="AO4" s="611"/>
      <c r="AP4" s="611"/>
      <c r="AQ4" s="611"/>
      <c r="AR4" s="611"/>
      <c r="AS4" s="611"/>
      <c r="AT4" s="611"/>
      <c r="AU4" s="611"/>
      <c r="AV4" s="611"/>
      <c r="AW4" s="611"/>
      <c r="AX4" s="611"/>
      <c r="AY4" s="611"/>
      <c r="AZ4" s="611"/>
      <c r="BA4" s="611"/>
      <c r="BB4" s="611"/>
      <c r="BC4" s="611"/>
      <c r="BD4" s="611"/>
      <c r="BE4" s="611"/>
      <c r="BF4" s="611"/>
      <c r="BG4" s="611"/>
      <c r="BH4" s="611"/>
      <c r="BI4" s="611"/>
      <c r="BJ4" s="611"/>
      <c r="BK4" s="611"/>
      <c r="BL4" s="611"/>
      <c r="BM4" s="611"/>
      <c r="BN4" s="611"/>
      <c r="BO4" s="611"/>
      <c r="BP4" s="611"/>
      <c r="BQ4" s="611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599"/>
      <c r="DQ4" s="599"/>
      <c r="DR4" s="599"/>
      <c r="DS4" s="599"/>
      <c r="DT4" s="599"/>
      <c r="DU4" s="599"/>
      <c r="DV4" s="599"/>
      <c r="DW4" s="599"/>
      <c r="DX4" s="599"/>
      <c r="DY4" s="599"/>
      <c r="DZ4" s="599"/>
      <c r="EA4" s="599"/>
      <c r="EB4" s="599"/>
      <c r="EC4" s="599"/>
      <c r="ED4" s="599"/>
      <c r="EE4" s="599"/>
      <c r="EF4" s="599"/>
      <c r="EG4" s="599"/>
      <c r="EH4" s="599"/>
      <c r="EI4" s="599"/>
      <c r="EJ4" s="599"/>
      <c r="EK4" s="599"/>
      <c r="EL4" s="599"/>
      <c r="EM4" s="599"/>
      <c r="EN4" s="599"/>
      <c r="EO4" s="599"/>
      <c r="EP4" s="599"/>
      <c r="EQ4" s="599"/>
      <c r="ER4" s="599"/>
      <c r="ES4" s="599"/>
      <c r="ET4" s="599"/>
      <c r="EU4" s="599"/>
      <c r="EV4" s="599"/>
      <c r="EW4" s="599"/>
      <c r="EX4" s="599"/>
      <c r="EY4" s="599"/>
      <c r="EZ4" s="599"/>
      <c r="FA4" s="599"/>
      <c r="FB4" s="599"/>
      <c r="FC4" s="599"/>
      <c r="FD4" s="599"/>
      <c r="FE4" s="599"/>
      <c r="FF4" s="599"/>
      <c r="FG4" s="599"/>
      <c r="FH4" s="599"/>
      <c r="FI4" s="599"/>
      <c r="FJ4" s="599"/>
      <c r="FK4" s="599"/>
      <c r="FL4" s="599"/>
      <c r="FM4" s="599"/>
      <c r="FN4" s="599"/>
      <c r="FO4" s="599"/>
      <c r="FP4" s="599"/>
      <c r="FQ4" s="599"/>
      <c r="FR4" s="599"/>
      <c r="FS4" s="599"/>
      <c r="FT4" s="599"/>
      <c r="FU4" s="599"/>
      <c r="FV4" s="599"/>
      <c r="FW4" s="599"/>
      <c r="FX4" s="599"/>
      <c r="FY4" s="599"/>
      <c r="FZ4" s="599"/>
      <c r="GA4" s="599"/>
      <c r="GB4" s="599"/>
      <c r="GC4" s="599"/>
      <c r="GD4" s="599"/>
      <c r="GE4" s="599"/>
      <c r="GF4" s="599"/>
      <c r="GG4" s="599"/>
      <c r="GH4" s="599"/>
      <c r="GI4" s="599"/>
      <c r="GJ4" s="599"/>
      <c r="GK4" s="599"/>
      <c r="GL4" s="599"/>
      <c r="GM4" s="599"/>
      <c r="GN4" s="599"/>
      <c r="GO4" s="599"/>
      <c r="GP4" s="599"/>
      <c r="GQ4" s="599"/>
      <c r="GR4" s="599"/>
      <c r="GS4" s="599"/>
      <c r="GT4" s="599"/>
      <c r="GU4" s="599"/>
      <c r="GV4" s="599"/>
      <c r="GW4" s="599"/>
      <c r="GX4" s="599"/>
      <c r="GY4" s="599"/>
      <c r="GZ4" s="599"/>
      <c r="HA4" s="599"/>
      <c r="HB4" s="599"/>
      <c r="HC4" s="599"/>
      <c r="HD4" s="599"/>
      <c r="HE4" s="599"/>
      <c r="HF4" s="599"/>
      <c r="HG4" s="599"/>
      <c r="HH4" s="599"/>
      <c r="HI4" s="599"/>
      <c r="HJ4" s="599"/>
      <c r="HK4" s="599"/>
      <c r="HL4" s="599"/>
      <c r="HM4" s="599"/>
      <c r="HN4" s="599"/>
      <c r="HO4" s="599"/>
      <c r="HP4" s="599"/>
      <c r="HQ4" s="599"/>
      <c r="HR4" s="599"/>
      <c r="HS4" s="599"/>
      <c r="HT4" s="599"/>
      <c r="HU4" s="599"/>
      <c r="HV4" s="599"/>
      <c r="HW4" s="599"/>
      <c r="HX4" s="599"/>
      <c r="HY4" s="599"/>
      <c r="HZ4" s="599"/>
      <c r="IA4" s="599"/>
      <c r="IB4" s="599"/>
      <c r="IC4" s="599"/>
      <c r="ID4" s="599"/>
      <c r="IE4" s="599"/>
      <c r="IF4" s="599"/>
      <c r="IG4" s="599"/>
      <c r="IH4" s="599"/>
      <c r="II4" s="599"/>
      <c r="IJ4" s="599"/>
      <c r="IK4" s="599"/>
      <c r="IL4" s="599"/>
      <c r="IM4" s="599"/>
      <c r="IN4" s="599"/>
      <c r="IO4" s="599"/>
      <c r="IP4" s="599"/>
      <c r="IQ4" s="599"/>
      <c r="IR4" s="599"/>
      <c r="IS4" s="599"/>
      <c r="IT4" s="599"/>
      <c r="IU4" s="599"/>
      <c r="IV4" s="599"/>
      <c r="IW4" s="599"/>
      <c r="IX4" s="599"/>
      <c r="IY4" s="599"/>
      <c r="IZ4" s="599"/>
      <c r="JA4" s="599"/>
      <c r="JB4" s="599"/>
      <c r="JC4" s="599"/>
    </row>
    <row r="5" spans="1:263" s="10" customFormat="1" ht="24.95" customHeight="1" thickBot="1" x14ac:dyDescent="0.25">
      <c r="A5" s="506"/>
      <c r="B5" s="616" t="s">
        <v>56</v>
      </c>
      <c r="C5" s="617"/>
      <c r="D5" s="607" t="s">
        <v>1</v>
      </c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  <c r="R5" s="607"/>
      <c r="S5" s="608"/>
      <c r="T5" s="606" t="s">
        <v>8</v>
      </c>
      <c r="U5" s="607"/>
      <c r="V5" s="607"/>
      <c r="W5" s="607"/>
      <c r="X5" s="607"/>
      <c r="Y5" s="607"/>
      <c r="Z5" s="607"/>
      <c r="AA5" s="607"/>
      <c r="AB5" s="607"/>
      <c r="AC5" s="607"/>
      <c r="AD5" s="607"/>
      <c r="AE5" s="607"/>
      <c r="AF5" s="607"/>
      <c r="AG5" s="607"/>
      <c r="AH5" s="607"/>
      <c r="AI5" s="608"/>
      <c r="AJ5" s="606" t="s">
        <v>6</v>
      </c>
      <c r="AK5" s="607"/>
      <c r="AL5" s="607"/>
      <c r="AM5" s="607"/>
      <c r="AN5" s="607"/>
      <c r="AO5" s="607"/>
      <c r="AP5" s="607"/>
      <c r="AQ5" s="607"/>
      <c r="AR5" s="607"/>
      <c r="AS5" s="607"/>
      <c r="AT5" s="607"/>
      <c r="AU5" s="607"/>
      <c r="AV5" s="607"/>
      <c r="AW5" s="607"/>
      <c r="AX5" s="607"/>
      <c r="AY5" s="607"/>
      <c r="AZ5" s="508"/>
      <c r="BA5" s="508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</row>
    <row r="6" spans="1:263" s="10" customFormat="1" ht="24.95" customHeight="1" thickBot="1" x14ac:dyDescent="0.25">
      <c r="A6" s="506"/>
      <c r="B6" s="618"/>
      <c r="C6" s="619"/>
      <c r="D6" s="610">
        <v>1990</v>
      </c>
      <c r="E6" s="610"/>
      <c r="F6" s="610">
        <v>1991</v>
      </c>
      <c r="G6" s="610"/>
      <c r="H6" s="610">
        <v>1992</v>
      </c>
      <c r="I6" s="610"/>
      <c r="J6" s="610">
        <v>1993</v>
      </c>
      <c r="K6" s="610"/>
      <c r="L6" s="610">
        <v>1994</v>
      </c>
      <c r="M6" s="610"/>
      <c r="N6" s="610">
        <v>1995</v>
      </c>
      <c r="O6" s="610"/>
      <c r="P6" s="610">
        <v>1996</v>
      </c>
      <c r="Q6" s="610"/>
      <c r="R6" s="610">
        <v>1997</v>
      </c>
      <c r="S6" s="613"/>
      <c r="T6" s="614">
        <v>1990</v>
      </c>
      <c r="U6" s="610"/>
      <c r="V6" s="610">
        <v>1991</v>
      </c>
      <c r="W6" s="610"/>
      <c r="X6" s="610">
        <v>1992</v>
      </c>
      <c r="Y6" s="610"/>
      <c r="Z6" s="610">
        <v>1993</v>
      </c>
      <c r="AA6" s="610"/>
      <c r="AB6" s="610">
        <v>1994</v>
      </c>
      <c r="AC6" s="610"/>
      <c r="AD6" s="610">
        <v>1995</v>
      </c>
      <c r="AE6" s="610"/>
      <c r="AF6" s="610">
        <v>1996</v>
      </c>
      <c r="AG6" s="610"/>
      <c r="AH6" s="610">
        <v>1997</v>
      </c>
      <c r="AI6" s="613"/>
      <c r="AJ6" s="614">
        <v>1990</v>
      </c>
      <c r="AK6" s="610"/>
      <c r="AL6" s="610">
        <v>1991</v>
      </c>
      <c r="AM6" s="610"/>
      <c r="AN6" s="610">
        <v>1992</v>
      </c>
      <c r="AO6" s="610"/>
      <c r="AP6" s="610">
        <v>1993</v>
      </c>
      <c r="AQ6" s="610"/>
      <c r="AR6" s="610">
        <v>1994</v>
      </c>
      <c r="AS6" s="610"/>
      <c r="AT6" s="610">
        <v>1995</v>
      </c>
      <c r="AU6" s="610"/>
      <c r="AV6" s="610">
        <v>1996</v>
      </c>
      <c r="AW6" s="610"/>
      <c r="AX6" s="610">
        <v>1997</v>
      </c>
      <c r="AY6" s="610"/>
      <c r="AZ6" s="615"/>
      <c r="BA6" s="615"/>
      <c r="BB6" s="609"/>
      <c r="BC6" s="609"/>
      <c r="BD6" s="609"/>
      <c r="BE6" s="609"/>
      <c r="BF6" s="609"/>
      <c r="BG6" s="609"/>
      <c r="BH6" s="609"/>
      <c r="BI6" s="609"/>
      <c r="BJ6" s="609"/>
      <c r="BK6" s="609"/>
      <c r="BL6" s="609"/>
      <c r="BM6" s="609"/>
      <c r="BN6" s="609"/>
      <c r="BO6" s="609"/>
      <c r="BP6" s="609"/>
      <c r="BQ6" s="609"/>
    </row>
    <row r="7" spans="1:263" s="139" customFormat="1" ht="30" customHeight="1" thickBot="1" x14ac:dyDescent="0.25">
      <c r="B7" s="319"/>
      <c r="C7" s="318" t="s">
        <v>141</v>
      </c>
      <c r="D7" s="300">
        <v>4</v>
      </c>
      <c r="E7" s="301"/>
      <c r="F7" s="301">
        <v>2</v>
      </c>
      <c r="G7" s="301"/>
      <c r="H7" s="301">
        <v>2</v>
      </c>
      <c r="I7" s="301"/>
      <c r="J7" s="301">
        <v>0</v>
      </c>
      <c r="K7" s="301"/>
      <c r="L7" s="301">
        <v>2</v>
      </c>
      <c r="M7" s="301"/>
      <c r="N7" s="301">
        <v>0</v>
      </c>
      <c r="O7" s="301"/>
      <c r="P7" s="302" t="s">
        <v>5</v>
      </c>
      <c r="Q7" s="303"/>
      <c r="R7" s="301">
        <v>1</v>
      </c>
      <c r="S7" s="304"/>
      <c r="T7" s="300">
        <v>938</v>
      </c>
      <c r="U7" s="301"/>
      <c r="V7" s="301">
        <v>49</v>
      </c>
      <c r="W7" s="301"/>
      <c r="X7" s="301">
        <v>518</v>
      </c>
      <c r="Y7" s="301"/>
      <c r="Z7" s="301">
        <v>0</v>
      </c>
      <c r="AA7" s="301"/>
      <c r="AB7" s="301">
        <v>311</v>
      </c>
      <c r="AC7" s="312"/>
      <c r="AD7" s="301">
        <v>0</v>
      </c>
      <c r="AE7" s="301"/>
      <c r="AF7" s="301">
        <v>0</v>
      </c>
      <c r="AG7" s="301"/>
      <c r="AH7" s="301">
        <v>100</v>
      </c>
      <c r="AI7" s="304"/>
      <c r="AJ7" s="300">
        <v>41668</v>
      </c>
      <c r="AK7" s="301"/>
      <c r="AL7" s="301">
        <v>4140</v>
      </c>
      <c r="AM7" s="301"/>
      <c r="AN7" s="301">
        <v>7576</v>
      </c>
      <c r="AO7" s="301"/>
      <c r="AP7" s="301">
        <v>0</v>
      </c>
      <c r="AQ7" s="301"/>
      <c r="AR7" s="301">
        <v>14928</v>
      </c>
      <c r="AS7" s="312"/>
      <c r="AT7" s="301">
        <v>0</v>
      </c>
      <c r="AU7" s="301"/>
      <c r="AV7" s="301">
        <v>0</v>
      </c>
      <c r="AW7" s="301"/>
      <c r="AX7" s="301">
        <v>2400</v>
      </c>
      <c r="AY7" s="304"/>
      <c r="AZ7" s="165"/>
      <c r="BA7" s="165"/>
      <c r="BB7" s="165"/>
      <c r="BC7" s="165"/>
      <c r="BD7" s="165"/>
      <c r="BE7" s="165"/>
      <c r="BF7" s="165"/>
      <c r="BG7" s="165"/>
      <c r="BH7" s="165"/>
      <c r="BI7" s="166"/>
      <c r="BJ7" s="165"/>
      <c r="BK7" s="165"/>
      <c r="BL7" s="165"/>
      <c r="BM7" s="166"/>
      <c r="BN7" s="165"/>
      <c r="BO7" s="167"/>
      <c r="BP7" s="165"/>
      <c r="BQ7" s="168"/>
    </row>
    <row r="8" spans="1:263" s="139" customFormat="1" ht="30" customHeight="1" thickBot="1" x14ac:dyDescent="0.25">
      <c r="B8" s="315"/>
      <c r="C8" s="298" t="s">
        <v>10</v>
      </c>
      <c r="D8" s="305">
        <v>11</v>
      </c>
      <c r="E8" s="297"/>
      <c r="F8" s="297">
        <v>4</v>
      </c>
      <c r="G8" s="297"/>
      <c r="H8" s="297">
        <v>6</v>
      </c>
      <c r="I8" s="297"/>
      <c r="J8" s="297">
        <v>0</v>
      </c>
      <c r="K8" s="297"/>
      <c r="L8" s="297">
        <v>5</v>
      </c>
      <c r="M8" s="297"/>
      <c r="N8" s="297">
        <v>0</v>
      </c>
      <c r="O8" s="297"/>
      <c r="P8" s="297">
        <v>5</v>
      </c>
      <c r="Q8" s="297"/>
      <c r="R8" s="297">
        <v>0</v>
      </c>
      <c r="S8" s="306"/>
      <c r="T8" s="305">
        <v>7290</v>
      </c>
      <c r="U8" s="297"/>
      <c r="V8" s="297">
        <v>8556</v>
      </c>
      <c r="W8" s="297"/>
      <c r="X8" s="297">
        <v>8280</v>
      </c>
      <c r="Y8" s="297"/>
      <c r="Z8" s="297">
        <v>0</v>
      </c>
      <c r="AA8" s="297"/>
      <c r="AB8" s="297">
        <v>657</v>
      </c>
      <c r="AC8" s="311"/>
      <c r="AD8" s="297">
        <v>0</v>
      </c>
      <c r="AE8" s="297"/>
      <c r="AF8" s="297">
        <v>1560</v>
      </c>
      <c r="AG8" s="297"/>
      <c r="AH8" s="297">
        <v>0</v>
      </c>
      <c r="AI8" s="306"/>
      <c r="AJ8" s="305">
        <v>260808</v>
      </c>
      <c r="AK8" s="297"/>
      <c r="AL8" s="297">
        <v>1000896</v>
      </c>
      <c r="AM8" s="297"/>
      <c r="AN8" s="297">
        <v>74144</v>
      </c>
      <c r="AO8" s="297"/>
      <c r="AP8" s="297">
        <v>0</v>
      </c>
      <c r="AQ8" s="297"/>
      <c r="AR8" s="297">
        <v>5256</v>
      </c>
      <c r="AS8" s="311"/>
      <c r="AT8" s="297">
        <v>0</v>
      </c>
      <c r="AU8" s="297"/>
      <c r="AV8" s="297">
        <v>215616</v>
      </c>
      <c r="AW8" s="297"/>
      <c r="AX8" s="297">
        <v>0</v>
      </c>
      <c r="AY8" s="306"/>
      <c r="AZ8" s="165"/>
      <c r="BA8" s="165"/>
      <c r="BB8" s="165"/>
      <c r="BC8" s="165"/>
      <c r="BD8" s="165"/>
      <c r="BE8" s="165"/>
      <c r="BF8" s="165"/>
      <c r="BG8" s="165"/>
      <c r="BH8" s="165"/>
      <c r="BI8" s="166"/>
      <c r="BJ8" s="165"/>
      <c r="BK8" s="165"/>
      <c r="BL8" s="165"/>
      <c r="BM8" s="166"/>
      <c r="BN8" s="165"/>
      <c r="BO8" s="167"/>
      <c r="BP8" s="165"/>
      <c r="BQ8" s="168"/>
    </row>
    <row r="9" spans="1:263" s="139" customFormat="1" ht="30" customHeight="1" thickBot="1" x14ac:dyDescent="0.25">
      <c r="B9" s="315"/>
      <c r="C9" s="298" t="s">
        <v>83</v>
      </c>
      <c r="D9" s="305">
        <v>106</v>
      </c>
      <c r="E9" s="297"/>
      <c r="F9" s="297">
        <v>65</v>
      </c>
      <c r="G9" s="297"/>
      <c r="H9" s="297">
        <v>46</v>
      </c>
      <c r="I9" s="297"/>
      <c r="J9" s="297">
        <v>24</v>
      </c>
      <c r="K9" s="297"/>
      <c r="L9" s="297">
        <v>35</v>
      </c>
      <c r="M9" s="297"/>
      <c r="N9" s="297">
        <v>37</v>
      </c>
      <c r="O9" s="297"/>
      <c r="P9" s="297">
        <v>26</v>
      </c>
      <c r="Q9" s="297"/>
      <c r="R9" s="297">
        <v>7</v>
      </c>
      <c r="S9" s="306"/>
      <c r="T9" s="305">
        <v>68662</v>
      </c>
      <c r="U9" s="297"/>
      <c r="V9" s="297">
        <v>47012</v>
      </c>
      <c r="W9" s="297"/>
      <c r="X9" s="297">
        <v>26701</v>
      </c>
      <c r="Y9" s="297"/>
      <c r="Z9" s="297">
        <v>8505</v>
      </c>
      <c r="AA9" s="297"/>
      <c r="AB9" s="297">
        <v>20010</v>
      </c>
      <c r="AC9" s="311"/>
      <c r="AD9" s="297">
        <v>14214</v>
      </c>
      <c r="AE9" s="297"/>
      <c r="AF9" s="297">
        <v>11764</v>
      </c>
      <c r="AG9" s="297"/>
      <c r="AH9" s="297">
        <v>979</v>
      </c>
      <c r="AI9" s="306"/>
      <c r="AJ9" s="305">
        <v>5425686</v>
      </c>
      <c r="AK9" s="297"/>
      <c r="AL9" s="297">
        <v>1965773</v>
      </c>
      <c r="AM9" s="297"/>
      <c r="AN9" s="297">
        <v>654858</v>
      </c>
      <c r="AO9" s="297"/>
      <c r="AP9" s="297">
        <v>418402</v>
      </c>
      <c r="AQ9" s="297"/>
      <c r="AR9" s="297">
        <v>615688</v>
      </c>
      <c r="AS9" s="311"/>
      <c r="AT9" s="297">
        <v>286656</v>
      </c>
      <c r="AU9" s="297"/>
      <c r="AV9" s="297">
        <v>664692</v>
      </c>
      <c r="AW9" s="297"/>
      <c r="AX9" s="297">
        <v>41498</v>
      </c>
      <c r="AY9" s="306"/>
      <c r="AZ9" s="165"/>
      <c r="BA9" s="165"/>
      <c r="BB9" s="165"/>
      <c r="BC9" s="165"/>
      <c r="BD9" s="165"/>
      <c r="BE9" s="165"/>
      <c r="BF9" s="165"/>
      <c r="BG9" s="165"/>
      <c r="BH9" s="165"/>
      <c r="BI9" s="166"/>
      <c r="BJ9" s="165"/>
      <c r="BK9" s="165"/>
      <c r="BL9" s="165"/>
      <c r="BM9" s="166"/>
      <c r="BN9" s="165"/>
      <c r="BO9" s="167"/>
      <c r="BP9" s="165"/>
      <c r="BQ9" s="168"/>
    </row>
    <row r="10" spans="1:263" s="139" customFormat="1" ht="30" customHeight="1" thickBot="1" x14ac:dyDescent="0.25">
      <c r="B10" s="315"/>
      <c r="C10" s="298" t="s">
        <v>57</v>
      </c>
      <c r="D10" s="305">
        <v>268</v>
      </c>
      <c r="E10" s="297"/>
      <c r="F10" s="297">
        <v>145</v>
      </c>
      <c r="G10" s="297"/>
      <c r="H10" s="297">
        <v>113</v>
      </c>
      <c r="I10" s="297"/>
      <c r="J10" s="297">
        <v>96</v>
      </c>
      <c r="K10" s="297"/>
      <c r="L10" s="297">
        <v>65</v>
      </c>
      <c r="M10" s="297"/>
      <c r="N10" s="297">
        <v>28</v>
      </c>
      <c r="O10" s="297"/>
      <c r="P10" s="297">
        <v>10</v>
      </c>
      <c r="Q10" s="297"/>
      <c r="R10" s="297">
        <v>14</v>
      </c>
      <c r="S10" s="306"/>
      <c r="T10" s="305">
        <v>47364</v>
      </c>
      <c r="U10" s="297"/>
      <c r="V10" s="297">
        <v>32764</v>
      </c>
      <c r="W10" s="297"/>
      <c r="X10" s="297">
        <v>34744</v>
      </c>
      <c r="Y10" s="297"/>
      <c r="Z10" s="297">
        <v>22580</v>
      </c>
      <c r="AA10" s="297"/>
      <c r="AB10" s="297">
        <v>10890</v>
      </c>
      <c r="AC10" s="311"/>
      <c r="AD10" s="297">
        <v>3621</v>
      </c>
      <c r="AE10" s="297"/>
      <c r="AF10" s="297">
        <v>3079</v>
      </c>
      <c r="AG10" s="297"/>
      <c r="AH10" s="297">
        <v>1691</v>
      </c>
      <c r="AI10" s="306"/>
      <c r="AJ10" s="305">
        <v>3748253</v>
      </c>
      <c r="AK10" s="297"/>
      <c r="AL10" s="297">
        <v>2280591</v>
      </c>
      <c r="AM10" s="297"/>
      <c r="AN10" s="297">
        <v>826290</v>
      </c>
      <c r="AO10" s="297"/>
      <c r="AP10" s="297">
        <v>1207762</v>
      </c>
      <c r="AQ10" s="297"/>
      <c r="AR10" s="297">
        <v>641020</v>
      </c>
      <c r="AS10" s="311"/>
      <c r="AT10" s="297">
        <v>307170</v>
      </c>
      <c r="AU10" s="297"/>
      <c r="AV10" s="297">
        <v>178306</v>
      </c>
      <c r="AW10" s="297"/>
      <c r="AX10" s="297">
        <v>19592</v>
      </c>
      <c r="AY10" s="306"/>
      <c r="AZ10" s="165"/>
      <c r="BA10" s="165"/>
      <c r="BB10" s="165"/>
      <c r="BC10" s="165"/>
      <c r="BD10" s="165"/>
      <c r="BE10" s="165"/>
      <c r="BF10" s="165"/>
      <c r="BG10" s="165"/>
      <c r="BH10" s="165"/>
      <c r="BI10" s="166"/>
      <c r="BJ10" s="165"/>
      <c r="BK10" s="165"/>
      <c r="BL10" s="165"/>
      <c r="BM10" s="166"/>
      <c r="BN10" s="165"/>
      <c r="BO10" s="167"/>
      <c r="BP10" s="165"/>
      <c r="BQ10" s="168"/>
    </row>
    <row r="11" spans="1:263" s="139" customFormat="1" ht="30" customHeight="1" thickBot="1" x14ac:dyDescent="0.25">
      <c r="B11" s="315"/>
      <c r="C11" s="298" t="s">
        <v>12</v>
      </c>
      <c r="D11" s="305">
        <v>26</v>
      </c>
      <c r="E11" s="297"/>
      <c r="F11" s="297">
        <v>17</v>
      </c>
      <c r="G11" s="297"/>
      <c r="H11" s="297">
        <v>10</v>
      </c>
      <c r="I11" s="297"/>
      <c r="J11" s="297">
        <v>4</v>
      </c>
      <c r="K11" s="297"/>
      <c r="L11" s="297">
        <v>21</v>
      </c>
      <c r="M11" s="297"/>
      <c r="N11" s="297">
        <v>7</v>
      </c>
      <c r="O11" s="297"/>
      <c r="P11" s="297">
        <v>1</v>
      </c>
      <c r="Q11" s="297"/>
      <c r="R11" s="297">
        <v>3</v>
      </c>
      <c r="S11" s="306"/>
      <c r="T11" s="305">
        <v>28059</v>
      </c>
      <c r="U11" s="297"/>
      <c r="V11" s="297">
        <v>22363</v>
      </c>
      <c r="W11" s="297"/>
      <c r="X11" s="297">
        <v>6881</v>
      </c>
      <c r="Y11" s="297"/>
      <c r="Z11" s="297">
        <v>2927</v>
      </c>
      <c r="AA11" s="297"/>
      <c r="AB11" s="297">
        <v>13871</v>
      </c>
      <c r="AC11" s="311"/>
      <c r="AD11" s="297">
        <v>1238</v>
      </c>
      <c r="AE11" s="297"/>
      <c r="AF11" s="297">
        <v>320</v>
      </c>
      <c r="AG11" s="297"/>
      <c r="AH11" s="297">
        <v>6261</v>
      </c>
      <c r="AI11" s="306"/>
      <c r="AJ11" s="305">
        <v>882930</v>
      </c>
      <c r="AK11" s="297"/>
      <c r="AL11" s="297">
        <v>2431328</v>
      </c>
      <c r="AM11" s="297"/>
      <c r="AN11" s="297">
        <v>161469</v>
      </c>
      <c r="AO11" s="297"/>
      <c r="AP11" s="297">
        <v>25760</v>
      </c>
      <c r="AQ11" s="297"/>
      <c r="AR11" s="297">
        <v>169948</v>
      </c>
      <c r="AS11" s="311"/>
      <c r="AT11" s="297">
        <v>15048</v>
      </c>
      <c r="AU11" s="297"/>
      <c r="AV11" s="297">
        <v>2560</v>
      </c>
      <c r="AW11" s="297"/>
      <c r="AX11" s="297">
        <v>57944</v>
      </c>
      <c r="AY11" s="306"/>
      <c r="AZ11" s="165"/>
      <c r="BA11" s="165"/>
      <c r="BB11" s="165"/>
      <c r="BC11" s="165"/>
      <c r="BD11" s="165"/>
      <c r="BE11" s="165"/>
      <c r="BF11" s="165"/>
      <c r="BG11" s="165"/>
      <c r="BH11" s="165"/>
      <c r="BI11" s="166"/>
      <c r="BJ11" s="165"/>
      <c r="BK11" s="165"/>
      <c r="BL11" s="165"/>
      <c r="BM11" s="166"/>
      <c r="BN11" s="165"/>
      <c r="BO11" s="167"/>
      <c r="BP11" s="165"/>
      <c r="BQ11" s="168"/>
    </row>
    <row r="12" spans="1:263" s="139" customFormat="1" ht="30" customHeight="1" thickBot="1" x14ac:dyDescent="0.25">
      <c r="B12" s="315"/>
      <c r="C12" s="298" t="s">
        <v>43</v>
      </c>
      <c r="D12" s="305">
        <v>6</v>
      </c>
      <c r="E12" s="297"/>
      <c r="F12" s="297">
        <v>8</v>
      </c>
      <c r="G12" s="297"/>
      <c r="H12" s="297">
        <v>2</v>
      </c>
      <c r="I12" s="297"/>
      <c r="J12" s="297">
        <v>1</v>
      </c>
      <c r="K12" s="297"/>
      <c r="L12" s="297">
        <v>0</v>
      </c>
      <c r="M12" s="297"/>
      <c r="N12" s="297">
        <v>12</v>
      </c>
      <c r="O12" s="297"/>
      <c r="P12" s="297">
        <f>14+3+1+1+2</f>
        <v>21</v>
      </c>
      <c r="Q12" s="297"/>
      <c r="R12" s="297">
        <v>22</v>
      </c>
      <c r="S12" s="306"/>
      <c r="T12" s="305">
        <v>3538</v>
      </c>
      <c r="U12" s="297"/>
      <c r="V12" s="297">
        <v>2765</v>
      </c>
      <c r="W12" s="297"/>
      <c r="X12" s="297">
        <v>413</v>
      </c>
      <c r="Y12" s="297"/>
      <c r="Z12" s="297">
        <v>221</v>
      </c>
      <c r="AA12" s="297"/>
      <c r="AB12" s="297">
        <v>0</v>
      </c>
      <c r="AC12" s="311"/>
      <c r="AD12" s="297">
        <v>5168</v>
      </c>
      <c r="AE12" s="297"/>
      <c r="AF12" s="297">
        <f>9872+3640+41+1390+120</f>
        <v>15063</v>
      </c>
      <c r="AG12" s="297"/>
      <c r="AH12" s="297">
        <v>6507</v>
      </c>
      <c r="AI12" s="306"/>
      <c r="AJ12" s="305">
        <v>121448</v>
      </c>
      <c r="AK12" s="297"/>
      <c r="AL12" s="297">
        <v>176971</v>
      </c>
      <c r="AM12" s="297"/>
      <c r="AN12" s="297">
        <v>12904</v>
      </c>
      <c r="AO12" s="297"/>
      <c r="AP12" s="297">
        <v>2652</v>
      </c>
      <c r="AQ12" s="297"/>
      <c r="AR12" s="297">
        <v>0</v>
      </c>
      <c r="AS12" s="311"/>
      <c r="AT12" s="297">
        <v>89216</v>
      </c>
      <c r="AU12" s="297"/>
      <c r="AV12" s="297">
        <f>145104+59640+656+11120+2880</f>
        <v>219400</v>
      </c>
      <c r="AW12" s="297"/>
      <c r="AX12" s="297">
        <v>165832</v>
      </c>
      <c r="AY12" s="306"/>
      <c r="AZ12" s="165"/>
      <c r="BA12" s="165"/>
      <c r="BB12" s="165"/>
      <c r="BC12" s="165"/>
      <c r="BD12" s="165"/>
      <c r="BE12" s="165"/>
      <c r="BF12" s="165"/>
      <c r="BG12" s="165"/>
      <c r="BH12" s="165"/>
      <c r="BI12" s="166"/>
      <c r="BJ12" s="165"/>
      <c r="BK12" s="165"/>
      <c r="BL12" s="165"/>
      <c r="BM12" s="166"/>
      <c r="BN12" s="165"/>
      <c r="BO12" s="167"/>
      <c r="BP12" s="165"/>
      <c r="BQ12" s="168"/>
    </row>
    <row r="13" spans="1:263" s="139" customFormat="1" ht="30" customHeight="1" thickBot="1" x14ac:dyDescent="0.25">
      <c r="B13" s="315"/>
      <c r="C13" s="298" t="s">
        <v>65</v>
      </c>
      <c r="D13" s="305">
        <v>19</v>
      </c>
      <c r="E13" s="297"/>
      <c r="F13" s="297">
        <v>7</v>
      </c>
      <c r="G13" s="297"/>
      <c r="H13" s="297">
        <v>3</v>
      </c>
      <c r="I13" s="297"/>
      <c r="J13" s="297">
        <v>4</v>
      </c>
      <c r="K13" s="297"/>
      <c r="L13" s="297">
        <v>0</v>
      </c>
      <c r="M13" s="297"/>
      <c r="N13" s="297">
        <v>0</v>
      </c>
      <c r="O13" s="297"/>
      <c r="P13" s="297">
        <v>0</v>
      </c>
      <c r="Q13" s="297"/>
      <c r="R13" s="297">
        <v>0</v>
      </c>
      <c r="S13" s="306"/>
      <c r="T13" s="305">
        <v>1302</v>
      </c>
      <c r="U13" s="297"/>
      <c r="V13" s="297">
        <v>882</v>
      </c>
      <c r="W13" s="297"/>
      <c r="X13" s="297">
        <v>354</v>
      </c>
      <c r="Y13" s="297"/>
      <c r="Z13" s="297">
        <v>280</v>
      </c>
      <c r="AA13" s="297"/>
      <c r="AB13" s="297">
        <v>0</v>
      </c>
      <c r="AC13" s="311"/>
      <c r="AD13" s="297">
        <v>0</v>
      </c>
      <c r="AE13" s="297"/>
      <c r="AF13" s="297">
        <v>0</v>
      </c>
      <c r="AG13" s="297"/>
      <c r="AH13" s="297">
        <v>0</v>
      </c>
      <c r="AI13" s="313"/>
      <c r="AJ13" s="305">
        <v>73249</v>
      </c>
      <c r="AK13" s="297"/>
      <c r="AL13" s="297">
        <v>9947</v>
      </c>
      <c r="AM13" s="297"/>
      <c r="AN13" s="297">
        <v>5984</v>
      </c>
      <c r="AO13" s="297"/>
      <c r="AP13" s="297">
        <v>16416</v>
      </c>
      <c r="AQ13" s="297"/>
      <c r="AR13" s="297">
        <v>0</v>
      </c>
      <c r="AS13" s="311"/>
      <c r="AT13" s="297">
        <v>0</v>
      </c>
      <c r="AU13" s="297"/>
      <c r="AV13" s="297">
        <v>0</v>
      </c>
      <c r="AW13" s="297"/>
      <c r="AX13" s="297">
        <v>0</v>
      </c>
      <c r="AY13" s="313"/>
      <c r="AZ13" s="165"/>
      <c r="BA13" s="165"/>
      <c r="BB13" s="165"/>
      <c r="BC13" s="165"/>
      <c r="BD13" s="165"/>
      <c r="BE13" s="165"/>
      <c r="BF13" s="165"/>
      <c r="BG13" s="165"/>
      <c r="BH13" s="165"/>
      <c r="BI13" s="166"/>
      <c r="BJ13" s="165"/>
      <c r="BK13" s="165"/>
      <c r="BL13" s="165"/>
      <c r="BM13" s="166"/>
      <c r="BN13" s="169"/>
      <c r="BO13" s="167"/>
      <c r="BP13" s="165"/>
      <c r="BQ13" s="168"/>
    </row>
    <row r="14" spans="1:263" s="139" customFormat="1" ht="30" customHeight="1" thickBot="1" x14ac:dyDescent="0.25">
      <c r="B14" s="315"/>
      <c r="C14" s="298" t="s">
        <v>142</v>
      </c>
      <c r="D14" s="305">
        <v>5</v>
      </c>
      <c r="E14" s="297"/>
      <c r="F14" s="299">
        <v>0</v>
      </c>
      <c r="G14" s="299"/>
      <c r="H14" s="297">
        <v>1</v>
      </c>
      <c r="I14" s="297"/>
      <c r="J14" s="297">
        <v>1</v>
      </c>
      <c r="K14" s="297"/>
      <c r="L14" s="297">
        <v>0</v>
      </c>
      <c r="M14" s="297"/>
      <c r="N14" s="297">
        <v>1</v>
      </c>
      <c r="O14" s="297"/>
      <c r="P14" s="297">
        <v>0</v>
      </c>
      <c r="Q14" s="297"/>
      <c r="R14" s="297">
        <v>0</v>
      </c>
      <c r="S14" s="306"/>
      <c r="T14" s="305">
        <v>293</v>
      </c>
      <c r="U14" s="297"/>
      <c r="V14" s="297">
        <v>0</v>
      </c>
      <c r="W14" s="297"/>
      <c r="X14" s="297">
        <v>30</v>
      </c>
      <c r="Y14" s="297"/>
      <c r="Z14" s="297">
        <v>9</v>
      </c>
      <c r="AA14" s="297"/>
      <c r="AB14" s="297">
        <v>0</v>
      </c>
      <c r="AC14" s="311"/>
      <c r="AD14" s="297">
        <v>28</v>
      </c>
      <c r="AE14" s="297"/>
      <c r="AF14" s="297">
        <v>0</v>
      </c>
      <c r="AG14" s="297"/>
      <c r="AH14" s="297">
        <v>0</v>
      </c>
      <c r="AI14" s="306"/>
      <c r="AJ14" s="305">
        <v>4104</v>
      </c>
      <c r="AK14" s="297"/>
      <c r="AL14" s="297">
        <v>0</v>
      </c>
      <c r="AM14" s="297"/>
      <c r="AN14" s="297">
        <v>256</v>
      </c>
      <c r="AO14" s="297"/>
      <c r="AP14" s="297">
        <v>2448</v>
      </c>
      <c r="AQ14" s="297"/>
      <c r="AR14" s="297">
        <v>0</v>
      </c>
      <c r="AS14" s="311"/>
      <c r="AT14" s="297">
        <v>224</v>
      </c>
      <c r="AU14" s="297"/>
      <c r="AV14" s="297">
        <v>0</v>
      </c>
      <c r="AW14" s="297"/>
      <c r="AX14" s="297">
        <v>0</v>
      </c>
      <c r="AY14" s="306"/>
      <c r="AZ14" s="165"/>
      <c r="BA14" s="165"/>
      <c r="BB14" s="165"/>
      <c r="BC14" s="165"/>
      <c r="BD14" s="165"/>
      <c r="BE14" s="165"/>
      <c r="BF14" s="165"/>
      <c r="BG14" s="165"/>
      <c r="BH14" s="165"/>
      <c r="BI14" s="166"/>
      <c r="BJ14" s="165"/>
      <c r="BK14" s="165"/>
      <c r="BL14" s="165"/>
      <c r="BM14" s="166"/>
      <c r="BN14" s="165"/>
      <c r="BO14" s="167"/>
      <c r="BP14" s="165"/>
      <c r="BQ14" s="168"/>
    </row>
    <row r="15" spans="1:263" s="139" customFormat="1" ht="30" customHeight="1" thickBot="1" x14ac:dyDescent="0.25">
      <c r="B15" s="315"/>
      <c r="C15" s="298" t="s">
        <v>58</v>
      </c>
      <c r="D15" s="305">
        <v>66</v>
      </c>
      <c r="E15" s="297"/>
      <c r="F15" s="297">
        <v>23</v>
      </c>
      <c r="G15" s="297"/>
      <c r="H15" s="297">
        <v>16</v>
      </c>
      <c r="I15" s="297"/>
      <c r="J15" s="297">
        <v>11</v>
      </c>
      <c r="K15" s="297"/>
      <c r="L15" s="297">
        <v>29</v>
      </c>
      <c r="M15" s="297"/>
      <c r="N15" s="297">
        <v>8</v>
      </c>
      <c r="O15" s="297"/>
      <c r="P15" s="297">
        <v>10</v>
      </c>
      <c r="Q15" s="297"/>
      <c r="R15" s="297">
        <v>15</v>
      </c>
      <c r="S15" s="306"/>
      <c r="T15" s="305">
        <v>37095</v>
      </c>
      <c r="U15" s="297"/>
      <c r="V15" s="297">
        <v>11796</v>
      </c>
      <c r="W15" s="297"/>
      <c r="X15" s="297">
        <v>11758</v>
      </c>
      <c r="Y15" s="297"/>
      <c r="Z15" s="297">
        <v>5628</v>
      </c>
      <c r="AA15" s="297"/>
      <c r="AB15" s="297">
        <v>13784</v>
      </c>
      <c r="AC15" s="311"/>
      <c r="AD15" s="297">
        <v>2745</v>
      </c>
      <c r="AE15" s="297"/>
      <c r="AF15" s="297">
        <f>2778+53+344</f>
        <v>3175</v>
      </c>
      <c r="AG15" s="297"/>
      <c r="AH15" s="297">
        <v>3265</v>
      </c>
      <c r="AI15" s="306"/>
      <c r="AJ15" s="305">
        <v>1375765</v>
      </c>
      <c r="AK15" s="297"/>
      <c r="AL15" s="297">
        <v>181758</v>
      </c>
      <c r="AM15" s="297"/>
      <c r="AN15" s="297">
        <v>349162</v>
      </c>
      <c r="AO15" s="297"/>
      <c r="AP15" s="297">
        <v>458420</v>
      </c>
      <c r="AQ15" s="297"/>
      <c r="AR15" s="297">
        <v>431263</v>
      </c>
      <c r="AS15" s="311"/>
      <c r="AT15" s="297">
        <v>318495</v>
      </c>
      <c r="AU15" s="297"/>
      <c r="AV15" s="297">
        <f>75376+848+2752</f>
        <v>78976</v>
      </c>
      <c r="AW15" s="297"/>
      <c r="AX15" s="297">
        <v>27708</v>
      </c>
      <c r="AY15" s="306"/>
      <c r="AZ15" s="165"/>
      <c r="BA15" s="165"/>
      <c r="BB15" s="165"/>
      <c r="BC15" s="165"/>
      <c r="BD15" s="165"/>
      <c r="BE15" s="165"/>
      <c r="BF15" s="165"/>
      <c r="BG15" s="165"/>
      <c r="BH15" s="165"/>
      <c r="BI15" s="166"/>
      <c r="BJ15" s="165"/>
      <c r="BK15" s="165"/>
      <c r="BL15" s="165"/>
      <c r="BM15" s="166"/>
      <c r="BN15" s="165"/>
      <c r="BO15" s="167"/>
      <c r="BP15" s="165"/>
      <c r="BQ15" s="168"/>
    </row>
    <row r="16" spans="1:263" s="139" customFormat="1" ht="30" customHeight="1" thickBot="1" x14ac:dyDescent="0.25">
      <c r="B16" s="315"/>
      <c r="C16" s="298" t="s">
        <v>44</v>
      </c>
      <c r="D16" s="305">
        <v>44</v>
      </c>
      <c r="E16" s="297"/>
      <c r="F16" s="297">
        <v>11</v>
      </c>
      <c r="G16" s="297"/>
      <c r="H16" s="297">
        <v>6</v>
      </c>
      <c r="I16" s="297"/>
      <c r="J16" s="297">
        <v>1</v>
      </c>
      <c r="K16" s="297"/>
      <c r="L16" s="297">
        <v>1</v>
      </c>
      <c r="M16" s="297"/>
      <c r="N16" s="297">
        <v>0</v>
      </c>
      <c r="O16" s="297"/>
      <c r="P16" s="297">
        <v>0</v>
      </c>
      <c r="Q16" s="297"/>
      <c r="R16" s="297">
        <v>0</v>
      </c>
      <c r="S16" s="306"/>
      <c r="T16" s="305">
        <v>39546</v>
      </c>
      <c r="U16" s="297"/>
      <c r="V16" s="297">
        <v>8684</v>
      </c>
      <c r="W16" s="297"/>
      <c r="X16" s="297">
        <v>2799</v>
      </c>
      <c r="Y16" s="297"/>
      <c r="Z16" s="297">
        <v>31</v>
      </c>
      <c r="AA16" s="297"/>
      <c r="AB16" s="297">
        <v>520</v>
      </c>
      <c r="AC16" s="311"/>
      <c r="AD16" s="297">
        <v>0</v>
      </c>
      <c r="AE16" s="297"/>
      <c r="AF16" s="297">
        <v>0</v>
      </c>
      <c r="AG16" s="297"/>
      <c r="AH16" s="297">
        <v>0</v>
      </c>
      <c r="AI16" s="306"/>
      <c r="AJ16" s="305">
        <v>2741549</v>
      </c>
      <c r="AK16" s="297"/>
      <c r="AL16" s="297">
        <v>377280</v>
      </c>
      <c r="AM16" s="297"/>
      <c r="AN16" s="297">
        <v>33984</v>
      </c>
      <c r="AO16" s="297"/>
      <c r="AP16" s="297">
        <v>496</v>
      </c>
      <c r="AQ16" s="297"/>
      <c r="AR16" s="297">
        <v>4160</v>
      </c>
      <c r="AS16" s="311"/>
      <c r="AT16" s="297">
        <v>0</v>
      </c>
      <c r="AU16" s="297"/>
      <c r="AV16" s="297">
        <v>0</v>
      </c>
      <c r="AW16" s="297"/>
      <c r="AX16" s="297">
        <v>0</v>
      </c>
      <c r="AY16" s="306"/>
      <c r="AZ16" s="165"/>
      <c r="BA16" s="165"/>
      <c r="BB16" s="165"/>
      <c r="BC16" s="165"/>
      <c r="BD16" s="165"/>
      <c r="BE16" s="165"/>
      <c r="BF16" s="165"/>
      <c r="BG16" s="165"/>
      <c r="BH16" s="165"/>
      <c r="BI16" s="166"/>
      <c r="BJ16" s="165"/>
      <c r="BK16" s="165"/>
      <c r="BL16" s="165"/>
      <c r="BM16" s="166"/>
      <c r="BN16" s="165"/>
      <c r="BO16" s="167"/>
      <c r="BP16" s="165"/>
      <c r="BQ16" s="168"/>
    </row>
    <row r="17" spans="1:69" s="139" customFormat="1" ht="24.95" customHeight="1" thickBot="1" x14ac:dyDescent="0.25">
      <c r="B17" s="315"/>
      <c r="C17" s="298" t="s">
        <v>84</v>
      </c>
      <c r="D17" s="305">
        <v>7</v>
      </c>
      <c r="E17" s="297"/>
      <c r="F17" s="299">
        <v>0</v>
      </c>
      <c r="G17" s="299"/>
      <c r="H17" s="297">
        <v>0</v>
      </c>
      <c r="I17" s="297"/>
      <c r="J17" s="297">
        <v>0</v>
      </c>
      <c r="K17" s="297"/>
      <c r="L17" s="297">
        <v>0</v>
      </c>
      <c r="M17" s="297"/>
      <c r="N17" s="297">
        <v>1</v>
      </c>
      <c r="O17" s="297"/>
      <c r="P17" s="297">
        <v>0</v>
      </c>
      <c r="Q17" s="297"/>
      <c r="R17" s="297">
        <v>1</v>
      </c>
      <c r="S17" s="306"/>
      <c r="T17" s="305">
        <v>455</v>
      </c>
      <c r="U17" s="297">
        <v>0</v>
      </c>
      <c r="V17" s="297">
        <v>0</v>
      </c>
      <c r="W17" s="297">
        <v>0</v>
      </c>
      <c r="X17" s="297">
        <v>0</v>
      </c>
      <c r="Y17" s="297"/>
      <c r="Z17" s="297">
        <v>0</v>
      </c>
      <c r="AA17" s="297"/>
      <c r="AB17" s="297">
        <v>0</v>
      </c>
      <c r="AC17" s="311"/>
      <c r="AD17" s="297">
        <v>119</v>
      </c>
      <c r="AE17" s="297"/>
      <c r="AF17" s="297">
        <v>0</v>
      </c>
      <c r="AG17" s="297"/>
      <c r="AH17" s="297">
        <v>6</v>
      </c>
      <c r="AI17" s="306"/>
      <c r="AJ17" s="305">
        <v>53736</v>
      </c>
      <c r="AK17" s="297"/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311"/>
      <c r="AT17" s="297">
        <v>4760</v>
      </c>
      <c r="AU17" s="297"/>
      <c r="AV17" s="297">
        <v>0</v>
      </c>
      <c r="AW17" s="297"/>
      <c r="AX17" s="297">
        <v>48</v>
      </c>
      <c r="AY17" s="306"/>
      <c r="AZ17" s="165"/>
      <c r="BA17" s="165"/>
      <c r="BB17" s="165"/>
      <c r="BC17" s="165"/>
      <c r="BD17" s="165"/>
      <c r="BE17" s="165"/>
      <c r="BF17" s="165"/>
      <c r="BG17" s="165"/>
      <c r="BH17" s="165"/>
      <c r="BI17" s="166"/>
      <c r="BJ17" s="165"/>
      <c r="BK17" s="165"/>
      <c r="BL17" s="165"/>
      <c r="BM17" s="166"/>
      <c r="BN17" s="165"/>
      <c r="BO17" s="167"/>
      <c r="BP17" s="165"/>
      <c r="BQ17" s="168"/>
    </row>
    <row r="18" spans="1:69" s="139" customFormat="1" ht="24.95" customHeight="1" thickBot="1" x14ac:dyDescent="0.25">
      <c r="B18" s="315"/>
      <c r="C18" s="298" t="s">
        <v>48</v>
      </c>
      <c r="D18" s="307">
        <v>2</v>
      </c>
      <c r="E18" s="299"/>
      <c r="F18" s="299">
        <v>0</v>
      </c>
      <c r="G18" s="299"/>
      <c r="H18" s="299">
        <v>0</v>
      </c>
      <c r="I18" s="299"/>
      <c r="J18" s="299">
        <v>0</v>
      </c>
      <c r="K18" s="299"/>
      <c r="L18" s="299">
        <v>0</v>
      </c>
      <c r="M18" s="299"/>
      <c r="N18" s="299">
        <v>0</v>
      </c>
      <c r="O18" s="297"/>
      <c r="P18" s="297">
        <v>0</v>
      </c>
      <c r="Q18" s="297"/>
      <c r="R18" s="297">
        <v>0</v>
      </c>
      <c r="S18" s="306"/>
      <c r="T18" s="305">
        <v>110</v>
      </c>
      <c r="U18" s="297">
        <v>0</v>
      </c>
      <c r="V18" s="297">
        <v>0</v>
      </c>
      <c r="W18" s="297">
        <v>0</v>
      </c>
      <c r="X18" s="297">
        <v>0</v>
      </c>
      <c r="Y18" s="297"/>
      <c r="Z18" s="297">
        <v>0</v>
      </c>
      <c r="AA18" s="297"/>
      <c r="AB18" s="297">
        <v>0</v>
      </c>
      <c r="AC18" s="311"/>
      <c r="AD18" s="297">
        <v>0</v>
      </c>
      <c r="AE18" s="297"/>
      <c r="AF18" s="297">
        <v>0</v>
      </c>
      <c r="AG18" s="297"/>
      <c r="AH18" s="297">
        <v>0</v>
      </c>
      <c r="AI18" s="306"/>
      <c r="AJ18" s="305">
        <v>2320</v>
      </c>
      <c r="AK18" s="297"/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311"/>
      <c r="AT18" s="297">
        <v>0</v>
      </c>
      <c r="AU18" s="297"/>
      <c r="AV18" s="297">
        <v>0</v>
      </c>
      <c r="AW18" s="297"/>
      <c r="AX18" s="297">
        <v>0</v>
      </c>
      <c r="AY18" s="306"/>
      <c r="AZ18" s="165"/>
      <c r="BA18" s="165"/>
      <c r="BB18" s="165"/>
      <c r="BC18" s="165"/>
      <c r="BD18" s="165"/>
      <c r="BE18" s="165"/>
      <c r="BF18" s="165"/>
      <c r="BG18" s="165"/>
      <c r="BH18" s="165"/>
      <c r="BI18" s="166"/>
      <c r="BJ18" s="165"/>
      <c r="BK18" s="165"/>
      <c r="BL18" s="165"/>
      <c r="BM18" s="166"/>
      <c r="BN18" s="165"/>
      <c r="BO18" s="167"/>
      <c r="BP18" s="165"/>
      <c r="BQ18" s="168"/>
    </row>
    <row r="19" spans="1:69" s="139" customFormat="1" ht="24.95" customHeight="1" thickBot="1" x14ac:dyDescent="0.25">
      <c r="B19" s="315"/>
      <c r="C19" s="298" t="s">
        <v>13</v>
      </c>
      <c r="D19" s="305">
        <v>22</v>
      </c>
      <c r="E19" s="297"/>
      <c r="F19" s="299">
        <v>7</v>
      </c>
      <c r="G19" s="299"/>
      <c r="H19" s="297">
        <v>3</v>
      </c>
      <c r="I19" s="297"/>
      <c r="J19" s="297">
        <v>2</v>
      </c>
      <c r="K19" s="297"/>
      <c r="L19" s="297">
        <v>0</v>
      </c>
      <c r="M19" s="297"/>
      <c r="N19" s="297">
        <v>3</v>
      </c>
      <c r="O19" s="297"/>
      <c r="P19" s="297">
        <v>0</v>
      </c>
      <c r="Q19" s="297"/>
      <c r="R19" s="297">
        <v>0</v>
      </c>
      <c r="S19" s="306"/>
      <c r="T19" s="305">
        <v>2631</v>
      </c>
      <c r="U19" s="297"/>
      <c r="V19" s="297">
        <v>341</v>
      </c>
      <c r="W19" s="297"/>
      <c r="X19" s="297">
        <v>138</v>
      </c>
      <c r="Y19" s="297"/>
      <c r="Z19" s="297">
        <v>237</v>
      </c>
      <c r="AA19" s="297"/>
      <c r="AB19" s="297">
        <v>0</v>
      </c>
      <c r="AC19" s="311"/>
      <c r="AD19" s="297">
        <v>118</v>
      </c>
      <c r="AE19" s="297"/>
      <c r="AF19" s="297">
        <v>0</v>
      </c>
      <c r="AG19" s="297"/>
      <c r="AH19" s="297">
        <v>0</v>
      </c>
      <c r="AI19" s="306"/>
      <c r="AJ19" s="305">
        <v>88698</v>
      </c>
      <c r="AK19" s="297"/>
      <c r="AL19" s="297">
        <v>8968</v>
      </c>
      <c r="AM19" s="297"/>
      <c r="AN19" s="297">
        <v>2864</v>
      </c>
      <c r="AO19" s="297"/>
      <c r="AP19" s="297">
        <v>20600</v>
      </c>
      <c r="AQ19" s="297"/>
      <c r="AR19" s="297">
        <v>0</v>
      </c>
      <c r="AS19" s="311"/>
      <c r="AT19" s="297">
        <v>2872</v>
      </c>
      <c r="AU19" s="297"/>
      <c r="AV19" s="297">
        <v>0</v>
      </c>
      <c r="AW19" s="297"/>
      <c r="AX19" s="297">
        <v>0</v>
      </c>
      <c r="AY19" s="306"/>
      <c r="AZ19" s="165"/>
      <c r="BA19" s="165"/>
      <c r="BB19" s="165"/>
      <c r="BC19" s="165"/>
      <c r="BD19" s="165"/>
      <c r="BE19" s="165"/>
      <c r="BF19" s="165"/>
      <c r="BG19" s="165"/>
      <c r="BH19" s="165"/>
      <c r="BI19" s="166"/>
      <c r="BJ19" s="165"/>
      <c r="BK19" s="165"/>
      <c r="BL19" s="165"/>
      <c r="BM19" s="166"/>
      <c r="BN19" s="165"/>
      <c r="BO19" s="167"/>
      <c r="BP19" s="165"/>
      <c r="BQ19" s="168"/>
    </row>
    <row r="20" spans="1:69" s="139" customFormat="1" ht="24.95" customHeight="1" thickBot="1" x14ac:dyDescent="0.25">
      <c r="B20" s="315"/>
      <c r="C20" s="298" t="s">
        <v>25</v>
      </c>
      <c r="D20" s="305">
        <v>8</v>
      </c>
      <c r="E20" s="297"/>
      <c r="F20" s="299">
        <v>4</v>
      </c>
      <c r="G20" s="299"/>
      <c r="H20" s="297">
        <v>1</v>
      </c>
      <c r="I20" s="297"/>
      <c r="J20" s="297">
        <v>0</v>
      </c>
      <c r="K20" s="297"/>
      <c r="L20" s="297">
        <v>2</v>
      </c>
      <c r="M20" s="297"/>
      <c r="N20" s="297">
        <v>0</v>
      </c>
      <c r="O20" s="297"/>
      <c r="P20" s="297">
        <v>0</v>
      </c>
      <c r="Q20" s="297"/>
      <c r="R20" s="297">
        <v>0</v>
      </c>
      <c r="S20" s="306"/>
      <c r="T20" s="305">
        <v>422</v>
      </c>
      <c r="U20" s="297"/>
      <c r="V20" s="297">
        <v>783</v>
      </c>
      <c r="W20" s="297"/>
      <c r="X20" s="297">
        <v>270</v>
      </c>
      <c r="Y20" s="297"/>
      <c r="Z20" s="297">
        <v>0</v>
      </c>
      <c r="AA20" s="297"/>
      <c r="AB20" s="297">
        <v>217</v>
      </c>
      <c r="AC20" s="311"/>
      <c r="AD20" s="297">
        <v>0</v>
      </c>
      <c r="AE20" s="297"/>
      <c r="AF20" s="297">
        <v>0</v>
      </c>
      <c r="AG20" s="297"/>
      <c r="AH20" s="297">
        <v>0</v>
      </c>
      <c r="AI20" s="306"/>
      <c r="AJ20" s="305">
        <v>19384</v>
      </c>
      <c r="AK20" s="297"/>
      <c r="AL20" s="297">
        <v>9634</v>
      </c>
      <c r="AM20" s="297"/>
      <c r="AN20" s="297">
        <v>4320</v>
      </c>
      <c r="AO20" s="297"/>
      <c r="AP20" s="297" t="s">
        <v>5</v>
      </c>
      <c r="AQ20" s="297"/>
      <c r="AR20" s="297">
        <v>2808</v>
      </c>
      <c r="AS20" s="311"/>
      <c r="AT20" s="297">
        <v>0</v>
      </c>
      <c r="AU20" s="297"/>
      <c r="AV20" s="297">
        <v>0</v>
      </c>
      <c r="AW20" s="297"/>
      <c r="AX20" s="297">
        <v>0</v>
      </c>
      <c r="AY20" s="306"/>
      <c r="AZ20" s="165"/>
      <c r="BA20" s="165"/>
      <c r="BB20" s="165"/>
      <c r="BC20" s="165"/>
      <c r="BD20" s="165"/>
      <c r="BE20" s="165"/>
      <c r="BF20" s="165"/>
      <c r="BG20" s="165"/>
      <c r="BH20" s="165"/>
      <c r="BI20" s="166"/>
      <c r="BJ20" s="165"/>
      <c r="BK20" s="165"/>
      <c r="BL20" s="165"/>
      <c r="BM20" s="166"/>
      <c r="BN20" s="165"/>
      <c r="BO20" s="167"/>
      <c r="BP20" s="165"/>
      <c r="BQ20" s="168"/>
    </row>
    <row r="21" spans="1:69" s="139" customFormat="1" ht="24.95" customHeight="1" thickBot="1" x14ac:dyDescent="0.25">
      <c r="B21" s="315"/>
      <c r="C21" s="298" t="s">
        <v>85</v>
      </c>
      <c r="D21" s="305">
        <v>18</v>
      </c>
      <c r="E21" s="297"/>
      <c r="F21" s="297">
        <v>21</v>
      </c>
      <c r="G21" s="297"/>
      <c r="H21" s="297">
        <v>9</v>
      </c>
      <c r="I21" s="297"/>
      <c r="J21" s="297">
        <v>7</v>
      </c>
      <c r="K21" s="297"/>
      <c r="L21" s="297">
        <v>8</v>
      </c>
      <c r="M21" s="297"/>
      <c r="N21" s="297">
        <v>5</v>
      </c>
      <c r="O21" s="297"/>
      <c r="P21" s="297">
        <f>3+1</f>
        <v>4</v>
      </c>
      <c r="Q21" s="297"/>
      <c r="R21" s="297">
        <v>3</v>
      </c>
      <c r="S21" s="306"/>
      <c r="T21" s="305">
        <v>2342</v>
      </c>
      <c r="U21" s="297"/>
      <c r="V21" s="297">
        <v>4232</v>
      </c>
      <c r="W21" s="297"/>
      <c r="X21" s="297">
        <v>791</v>
      </c>
      <c r="Y21" s="297"/>
      <c r="Z21" s="297">
        <v>1056</v>
      </c>
      <c r="AA21" s="297"/>
      <c r="AB21" s="297">
        <v>2680</v>
      </c>
      <c r="AC21" s="311"/>
      <c r="AD21" s="297">
        <v>931</v>
      </c>
      <c r="AE21" s="297"/>
      <c r="AF21" s="297">
        <f>1240+41</f>
        <v>1281</v>
      </c>
      <c r="AG21" s="297"/>
      <c r="AH21" s="297">
        <v>387</v>
      </c>
      <c r="AI21" s="306"/>
      <c r="AJ21" s="305">
        <v>82786</v>
      </c>
      <c r="AK21" s="297"/>
      <c r="AL21" s="297">
        <v>109592</v>
      </c>
      <c r="AM21" s="297"/>
      <c r="AN21" s="297">
        <v>17736</v>
      </c>
      <c r="AO21" s="297"/>
      <c r="AP21" s="297">
        <v>14808</v>
      </c>
      <c r="AQ21" s="297"/>
      <c r="AR21" s="297">
        <v>51576</v>
      </c>
      <c r="AS21" s="311"/>
      <c r="AT21" s="297">
        <v>24312</v>
      </c>
      <c r="AU21" s="297"/>
      <c r="AV21" s="297">
        <f>39680+656</f>
        <v>40336</v>
      </c>
      <c r="AW21" s="297"/>
      <c r="AX21" s="297">
        <v>4392</v>
      </c>
      <c r="AY21" s="306"/>
      <c r="AZ21" s="165"/>
      <c r="BA21" s="165"/>
      <c r="BB21" s="165"/>
      <c r="BC21" s="165"/>
      <c r="BD21" s="165"/>
      <c r="BE21" s="165"/>
      <c r="BF21" s="165"/>
      <c r="BG21" s="165"/>
      <c r="BH21" s="165"/>
      <c r="BI21" s="166"/>
      <c r="BJ21" s="165"/>
      <c r="BK21" s="165"/>
      <c r="BL21" s="165"/>
      <c r="BM21" s="166"/>
      <c r="BN21" s="165"/>
      <c r="BO21" s="167"/>
      <c r="BP21" s="165"/>
      <c r="BQ21" s="168"/>
    </row>
    <row r="22" spans="1:69" s="139" customFormat="1" ht="24.95" customHeight="1" thickBot="1" x14ac:dyDescent="0.25">
      <c r="B22" s="317">
        <v>1</v>
      </c>
      <c r="C22" s="316" t="s">
        <v>86</v>
      </c>
      <c r="D22" s="308">
        <v>1</v>
      </c>
      <c r="E22" s="309"/>
      <c r="F22" s="309">
        <v>1</v>
      </c>
      <c r="G22" s="309"/>
      <c r="H22" s="309">
        <v>1</v>
      </c>
      <c r="I22" s="309"/>
      <c r="J22" s="309">
        <v>0</v>
      </c>
      <c r="K22" s="309"/>
      <c r="L22" s="309">
        <v>0</v>
      </c>
      <c r="M22" s="309"/>
      <c r="N22" s="309">
        <v>0</v>
      </c>
      <c r="O22" s="309"/>
      <c r="P22" s="310" t="s">
        <v>5</v>
      </c>
      <c r="Q22" s="309"/>
      <c r="R22" s="310" t="s">
        <v>5</v>
      </c>
      <c r="S22" s="314"/>
      <c r="T22" s="308">
        <v>18187</v>
      </c>
      <c r="U22" s="309"/>
      <c r="V22" s="309">
        <v>40501</v>
      </c>
      <c r="W22" s="309"/>
      <c r="X22" s="309">
        <v>20979</v>
      </c>
      <c r="Y22" s="309">
        <v>0</v>
      </c>
      <c r="Z22" s="309">
        <v>0</v>
      </c>
      <c r="AA22" s="309">
        <v>0</v>
      </c>
      <c r="AB22" s="309">
        <v>0</v>
      </c>
      <c r="AC22" s="309">
        <v>0</v>
      </c>
      <c r="AD22" s="309">
        <v>0</v>
      </c>
      <c r="AE22" s="309"/>
      <c r="AF22" s="309">
        <v>0</v>
      </c>
      <c r="AG22" s="309"/>
      <c r="AH22" s="309">
        <v>0</v>
      </c>
      <c r="AI22" s="314"/>
      <c r="AJ22" s="308">
        <v>145496</v>
      </c>
      <c r="AK22" s="309"/>
      <c r="AL22" s="309">
        <v>324008</v>
      </c>
      <c r="AM22" s="309"/>
      <c r="AN22" s="309">
        <v>167832</v>
      </c>
      <c r="AO22" s="309"/>
      <c r="AP22" s="309">
        <v>0</v>
      </c>
      <c r="AQ22" s="309">
        <v>0</v>
      </c>
      <c r="AR22" s="309">
        <v>0</v>
      </c>
      <c r="AS22" s="309">
        <v>0</v>
      </c>
      <c r="AT22" s="309">
        <v>0</v>
      </c>
      <c r="AU22" s="309"/>
      <c r="AV22" s="309">
        <v>0</v>
      </c>
      <c r="AW22" s="309"/>
      <c r="AX22" s="309">
        <v>0</v>
      </c>
      <c r="AY22" s="314"/>
      <c r="AZ22" s="165"/>
      <c r="BA22" s="165"/>
      <c r="BB22" s="165"/>
      <c r="BC22" s="165"/>
      <c r="BD22" s="165"/>
      <c r="BE22" s="165"/>
      <c r="BF22" s="165"/>
      <c r="BG22" s="165"/>
      <c r="BH22" s="165"/>
      <c r="BI22" s="166"/>
      <c r="BJ22" s="165"/>
      <c r="BK22" s="165"/>
      <c r="BL22" s="165"/>
      <c r="BM22" s="166"/>
      <c r="BN22" s="165"/>
      <c r="BO22" s="167"/>
      <c r="BP22" s="165"/>
      <c r="BQ22" s="168"/>
    </row>
    <row r="23" spans="1:69" ht="24.95" customHeight="1" thickBot="1" x14ac:dyDescent="0.25">
      <c r="B23" s="367">
        <v>1</v>
      </c>
      <c r="C23" s="368" t="s">
        <v>4</v>
      </c>
      <c r="D23" s="369">
        <f>SUM(D7:D22)</f>
        <v>613</v>
      </c>
      <c r="E23" s="370"/>
      <c r="F23" s="370">
        <f>SUM(F7:F22)</f>
        <v>315</v>
      </c>
      <c r="G23" s="370"/>
      <c r="H23" s="370">
        <f>SUM(H7:H22)</f>
        <v>219</v>
      </c>
      <c r="I23" s="370"/>
      <c r="J23" s="370">
        <f>SUM(J7:J22)</f>
        <v>151</v>
      </c>
      <c r="K23" s="370"/>
      <c r="L23" s="370">
        <f>SUM(L7:L22)</f>
        <v>168</v>
      </c>
      <c r="M23" s="370"/>
      <c r="N23" s="370">
        <f>SUM(N7:N22)</f>
        <v>102</v>
      </c>
      <c r="O23" s="371"/>
      <c r="P23" s="370">
        <f>SUM(P7:P22)</f>
        <v>77</v>
      </c>
      <c r="Q23" s="371"/>
      <c r="R23" s="370">
        <f>SUM(R7:R22)</f>
        <v>66</v>
      </c>
      <c r="S23" s="372"/>
      <c r="T23" s="369">
        <f>SUM(T7:T22)</f>
        <v>258234</v>
      </c>
      <c r="U23" s="371"/>
      <c r="V23" s="370">
        <f>SUM(V7:V22)</f>
        <v>180728</v>
      </c>
      <c r="W23" s="371"/>
      <c r="X23" s="370">
        <f>SUM(X7:X22)</f>
        <v>114656</v>
      </c>
      <c r="Y23" s="371"/>
      <c r="Z23" s="370">
        <f>SUM(Z7:Z22)</f>
        <v>41474</v>
      </c>
      <c r="AA23" s="371"/>
      <c r="AB23" s="370">
        <f>SUM(AB7:AB22)</f>
        <v>62940</v>
      </c>
      <c r="AC23" s="373"/>
      <c r="AD23" s="370">
        <f>SUM(AD7:AD22)</f>
        <v>28182</v>
      </c>
      <c r="AE23" s="371"/>
      <c r="AF23" s="370">
        <f>SUM(AF7:AF22)</f>
        <v>36242</v>
      </c>
      <c r="AG23" s="373"/>
      <c r="AH23" s="370">
        <f>SUM(AH7:AH22)</f>
        <v>19196</v>
      </c>
      <c r="AI23" s="374"/>
      <c r="AJ23" s="369">
        <f>SUM(AJ7:AJ22)</f>
        <v>15067880</v>
      </c>
      <c r="AK23" s="371"/>
      <c r="AL23" s="370">
        <f>SUM(AL7:AL22)</f>
        <v>8880886</v>
      </c>
      <c r="AM23" s="371"/>
      <c r="AN23" s="370">
        <f>SUM(AN7:AN22)</f>
        <v>2319379</v>
      </c>
      <c r="AO23" s="371"/>
      <c r="AP23" s="370">
        <f>SUM(AP7:AP22)</f>
        <v>2167764</v>
      </c>
      <c r="AQ23" s="371"/>
      <c r="AR23" s="370">
        <f>SUM(AR7:AR22)</f>
        <v>1936647</v>
      </c>
      <c r="AS23" s="373"/>
      <c r="AT23" s="370">
        <f>SUM(AT7:AT22)</f>
        <v>1048753</v>
      </c>
      <c r="AU23" s="371"/>
      <c r="AV23" s="370">
        <f>SUM(AV7:AV22)</f>
        <v>1399886</v>
      </c>
      <c r="AW23" s="373"/>
      <c r="AX23" s="370">
        <f>SUM(AX7:AX22)</f>
        <v>319414</v>
      </c>
      <c r="AY23" s="374"/>
      <c r="AZ23" s="170"/>
      <c r="BA23" s="171"/>
      <c r="BB23" s="170"/>
      <c r="BC23" s="171"/>
      <c r="BD23" s="170"/>
      <c r="BE23" s="171"/>
      <c r="BF23" s="170"/>
      <c r="BG23" s="171"/>
      <c r="BH23" s="170"/>
      <c r="BI23" s="58"/>
      <c r="BJ23" s="170"/>
      <c r="BK23" s="171"/>
      <c r="BL23" s="170"/>
      <c r="BM23" s="58"/>
      <c r="BN23" s="170"/>
      <c r="BO23" s="171"/>
      <c r="BP23" s="170"/>
      <c r="BQ23" s="58"/>
    </row>
    <row r="24" spans="1:69" s="116" customFormat="1" ht="24.95" customHeight="1" thickBot="1" x14ac:dyDescent="0.25">
      <c r="B24" s="58"/>
      <c r="C24" s="172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1"/>
      <c r="P24" s="171"/>
      <c r="Q24" s="171"/>
      <c r="R24" s="170"/>
      <c r="S24" s="171"/>
      <c r="T24" s="170"/>
      <c r="U24" s="58"/>
      <c r="V24" s="170"/>
      <c r="W24" s="170"/>
      <c r="X24" s="170"/>
      <c r="Y24" s="171"/>
      <c r="Z24" s="170"/>
      <c r="AA24" s="171"/>
      <c r="AB24" s="170"/>
      <c r="AC24" s="171"/>
      <c r="AD24" s="170"/>
      <c r="AE24" s="171"/>
      <c r="AF24" s="171"/>
      <c r="AG24" s="171"/>
      <c r="AH24" s="170"/>
      <c r="AI24" s="171"/>
      <c r="AJ24" s="170"/>
      <c r="AK24" s="58"/>
      <c r="AL24" s="170"/>
      <c r="AM24" s="171"/>
      <c r="AN24" s="170"/>
      <c r="AO24" s="58"/>
      <c r="AP24" s="170"/>
      <c r="AQ24" s="170"/>
      <c r="AR24" s="170"/>
      <c r="AS24" s="58"/>
      <c r="AT24" s="170"/>
      <c r="AU24" s="58"/>
      <c r="AV24" s="58"/>
      <c r="AW24" s="58"/>
      <c r="AX24" s="170"/>
      <c r="AY24" s="171"/>
      <c r="AZ24" s="170"/>
      <c r="BA24" s="171"/>
      <c r="BB24" s="170"/>
      <c r="BC24" s="171"/>
      <c r="BD24" s="170"/>
      <c r="BE24" s="171"/>
      <c r="BF24" s="170"/>
      <c r="BG24" s="171"/>
      <c r="BH24" s="170"/>
      <c r="BI24" s="58"/>
      <c r="BJ24" s="170"/>
      <c r="BK24" s="171"/>
      <c r="BL24" s="170"/>
      <c r="BM24" s="58"/>
      <c r="BN24" s="170"/>
      <c r="BO24" s="171"/>
      <c r="BP24" s="170"/>
      <c r="BQ24" s="58"/>
    </row>
    <row r="25" spans="1:69" s="10" customFormat="1" ht="24.95" customHeight="1" thickBot="1" x14ac:dyDescent="0.25">
      <c r="A25" s="506"/>
      <c r="B25" s="616" t="s">
        <v>56</v>
      </c>
      <c r="C25" s="617"/>
      <c r="D25" s="607" t="s">
        <v>1</v>
      </c>
      <c r="E25" s="607"/>
      <c r="F25" s="607"/>
      <c r="G25" s="607"/>
      <c r="H25" s="607"/>
      <c r="I25" s="607"/>
      <c r="J25" s="607"/>
      <c r="K25" s="607"/>
      <c r="L25" s="607"/>
      <c r="M25" s="607"/>
      <c r="N25" s="607"/>
      <c r="O25" s="607"/>
      <c r="P25" s="607"/>
      <c r="Q25" s="607"/>
      <c r="R25" s="607"/>
      <c r="S25" s="608"/>
      <c r="T25" s="606" t="s">
        <v>8</v>
      </c>
      <c r="U25" s="607"/>
      <c r="V25" s="607"/>
      <c r="W25" s="607"/>
      <c r="X25" s="607"/>
      <c r="Y25" s="607"/>
      <c r="Z25" s="607"/>
      <c r="AA25" s="607"/>
      <c r="AB25" s="607"/>
      <c r="AC25" s="607"/>
      <c r="AD25" s="607"/>
      <c r="AE25" s="607"/>
      <c r="AF25" s="607"/>
      <c r="AG25" s="607"/>
      <c r="AH25" s="607"/>
      <c r="AI25" s="608"/>
      <c r="AJ25" s="606" t="s">
        <v>6</v>
      </c>
      <c r="AK25" s="607"/>
      <c r="AL25" s="607"/>
      <c r="AM25" s="607"/>
      <c r="AN25" s="607"/>
      <c r="AO25" s="607"/>
      <c r="AP25" s="607"/>
      <c r="AQ25" s="607"/>
      <c r="AR25" s="607"/>
      <c r="AS25" s="607"/>
      <c r="AT25" s="607"/>
      <c r="AU25" s="607"/>
      <c r="AV25" s="607"/>
      <c r="AW25" s="607"/>
      <c r="AX25" s="607"/>
      <c r="AY25" s="607"/>
      <c r="AZ25" s="508"/>
      <c r="BA25" s="508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</row>
    <row r="26" spans="1:69" s="10" customFormat="1" ht="24.95" customHeight="1" thickBot="1" x14ac:dyDescent="0.25">
      <c r="A26" s="506"/>
      <c r="B26" s="618"/>
      <c r="C26" s="619"/>
      <c r="D26" s="610">
        <v>1998</v>
      </c>
      <c r="E26" s="610"/>
      <c r="F26" s="610">
        <v>1999</v>
      </c>
      <c r="G26" s="610"/>
      <c r="H26" s="610">
        <v>2000</v>
      </c>
      <c r="I26" s="610"/>
      <c r="J26" s="610">
        <v>2001</v>
      </c>
      <c r="K26" s="610"/>
      <c r="L26" s="610">
        <v>2002</v>
      </c>
      <c r="M26" s="610"/>
      <c r="N26" s="610">
        <v>2003</v>
      </c>
      <c r="O26" s="610"/>
      <c r="P26" s="610">
        <v>2004</v>
      </c>
      <c r="Q26" s="610"/>
      <c r="R26" s="610">
        <v>2005</v>
      </c>
      <c r="S26" s="613"/>
      <c r="T26" s="614">
        <v>1998</v>
      </c>
      <c r="U26" s="610"/>
      <c r="V26" s="610">
        <v>1999</v>
      </c>
      <c r="W26" s="610"/>
      <c r="X26" s="610">
        <v>2000</v>
      </c>
      <c r="Y26" s="610"/>
      <c r="Z26" s="610">
        <v>2001</v>
      </c>
      <c r="AA26" s="610"/>
      <c r="AB26" s="610">
        <v>2002</v>
      </c>
      <c r="AC26" s="610"/>
      <c r="AD26" s="610">
        <v>2003</v>
      </c>
      <c r="AE26" s="610"/>
      <c r="AF26" s="610">
        <v>2004</v>
      </c>
      <c r="AG26" s="610"/>
      <c r="AH26" s="610">
        <v>2005</v>
      </c>
      <c r="AI26" s="613"/>
      <c r="AJ26" s="614">
        <v>1998</v>
      </c>
      <c r="AK26" s="610"/>
      <c r="AL26" s="610">
        <v>1999</v>
      </c>
      <c r="AM26" s="610"/>
      <c r="AN26" s="610">
        <v>2000</v>
      </c>
      <c r="AO26" s="610"/>
      <c r="AP26" s="610">
        <v>2001</v>
      </c>
      <c r="AQ26" s="610"/>
      <c r="AR26" s="610">
        <v>2002</v>
      </c>
      <c r="AS26" s="610"/>
      <c r="AT26" s="610">
        <v>2003</v>
      </c>
      <c r="AU26" s="610"/>
      <c r="AV26" s="610">
        <v>2004</v>
      </c>
      <c r="AW26" s="610"/>
      <c r="AX26" s="610">
        <v>2005</v>
      </c>
      <c r="AY26" s="610"/>
      <c r="AZ26" s="615"/>
      <c r="BA26" s="615"/>
      <c r="BB26" s="609"/>
      <c r="BC26" s="609"/>
      <c r="BD26" s="609"/>
      <c r="BE26" s="609"/>
      <c r="BF26" s="609"/>
      <c r="BG26" s="609"/>
      <c r="BH26" s="609"/>
      <c r="BI26" s="609"/>
      <c r="BJ26" s="609"/>
      <c r="BK26" s="609"/>
      <c r="BL26" s="609"/>
      <c r="BM26" s="609"/>
      <c r="BN26" s="609"/>
      <c r="BO26" s="609"/>
      <c r="BP26" s="609"/>
      <c r="BQ26" s="609"/>
    </row>
    <row r="27" spans="1:69" s="139" customFormat="1" ht="24.95" customHeight="1" thickBot="1" x14ac:dyDescent="0.25">
      <c r="B27" s="319"/>
      <c r="C27" s="318" t="s">
        <v>141</v>
      </c>
      <c r="D27" s="300">
        <v>0</v>
      </c>
      <c r="E27" s="301"/>
      <c r="F27" s="301">
        <v>1</v>
      </c>
      <c r="G27" s="301"/>
      <c r="H27" s="301">
        <v>0</v>
      </c>
      <c r="I27" s="301"/>
      <c r="J27" s="301">
        <v>2</v>
      </c>
      <c r="K27" s="301"/>
      <c r="L27" s="301">
        <v>1</v>
      </c>
      <c r="M27" s="301"/>
      <c r="N27" s="301">
        <v>2</v>
      </c>
      <c r="O27" s="301"/>
      <c r="P27" s="302">
        <v>1</v>
      </c>
      <c r="Q27" s="303"/>
      <c r="R27" s="301">
        <v>0</v>
      </c>
      <c r="S27" s="304"/>
      <c r="T27" s="300">
        <v>0</v>
      </c>
      <c r="U27" s="301"/>
      <c r="V27" s="301">
        <v>52</v>
      </c>
      <c r="W27" s="301"/>
      <c r="X27" s="301">
        <v>0</v>
      </c>
      <c r="Y27" s="301"/>
      <c r="Z27" s="301">
        <v>1303</v>
      </c>
      <c r="AA27" s="301"/>
      <c r="AB27" s="301">
        <v>67</v>
      </c>
      <c r="AC27" s="312"/>
      <c r="AD27" s="301">
        <v>400</v>
      </c>
      <c r="AE27" s="301"/>
      <c r="AF27" s="301">
        <v>139</v>
      </c>
      <c r="AG27" s="301"/>
      <c r="AH27" s="301">
        <v>0</v>
      </c>
      <c r="AI27" s="304"/>
      <c r="AJ27" s="300">
        <v>0</v>
      </c>
      <c r="AK27" s="301"/>
      <c r="AL27" s="301">
        <v>7488</v>
      </c>
      <c r="AM27" s="301"/>
      <c r="AN27" s="301">
        <v>0</v>
      </c>
      <c r="AO27" s="301"/>
      <c r="AP27" s="301">
        <v>207616</v>
      </c>
      <c r="AQ27" s="301"/>
      <c r="AR27" s="301">
        <v>536</v>
      </c>
      <c r="AS27" s="312"/>
      <c r="AT27" s="301">
        <v>2000</v>
      </c>
      <c r="AU27" s="301"/>
      <c r="AV27" s="301">
        <v>1112</v>
      </c>
      <c r="AW27" s="301"/>
      <c r="AX27" s="301">
        <v>0</v>
      </c>
      <c r="AY27" s="304"/>
      <c r="AZ27" s="165"/>
      <c r="BA27" s="165"/>
      <c r="BB27" s="165"/>
      <c r="BC27" s="165"/>
      <c r="BD27" s="165"/>
      <c r="BE27" s="165"/>
      <c r="BF27" s="165"/>
      <c r="BG27" s="165"/>
      <c r="BH27" s="165"/>
      <c r="BI27" s="166"/>
      <c r="BJ27" s="165"/>
      <c r="BK27" s="165"/>
      <c r="BL27" s="165"/>
      <c r="BM27" s="166"/>
      <c r="BN27" s="165"/>
      <c r="BO27" s="167"/>
      <c r="BP27" s="165"/>
      <c r="BQ27" s="168"/>
    </row>
    <row r="28" spans="1:69" s="139" customFormat="1" ht="24.95" customHeight="1" thickBot="1" x14ac:dyDescent="0.25">
      <c r="B28" s="315"/>
      <c r="C28" s="298" t="s">
        <v>10</v>
      </c>
      <c r="D28" s="305">
        <v>0</v>
      </c>
      <c r="E28" s="297"/>
      <c r="F28" s="297">
        <v>3</v>
      </c>
      <c r="G28" s="297"/>
      <c r="H28" s="297">
        <v>0</v>
      </c>
      <c r="I28" s="297"/>
      <c r="J28" s="297" t="s">
        <v>5</v>
      </c>
      <c r="K28" s="297"/>
      <c r="L28" s="297" t="s">
        <v>5</v>
      </c>
      <c r="M28" s="297"/>
      <c r="N28" s="297" t="s">
        <v>5</v>
      </c>
      <c r="O28" s="297"/>
      <c r="P28" s="297">
        <v>0</v>
      </c>
      <c r="Q28" s="297"/>
      <c r="R28" s="297">
        <v>0</v>
      </c>
      <c r="S28" s="306"/>
      <c r="T28" s="305">
        <v>0</v>
      </c>
      <c r="U28" s="297"/>
      <c r="V28" s="297">
        <v>912</v>
      </c>
      <c r="W28" s="297"/>
      <c r="X28" s="297">
        <v>0</v>
      </c>
      <c r="Y28" s="297"/>
      <c r="Z28" s="297" t="s">
        <v>5</v>
      </c>
      <c r="AA28" s="297"/>
      <c r="AB28" s="297">
        <v>0</v>
      </c>
      <c r="AC28" s="311"/>
      <c r="AD28" s="297" t="s">
        <v>5</v>
      </c>
      <c r="AE28" s="297"/>
      <c r="AF28" s="297">
        <v>0</v>
      </c>
      <c r="AG28" s="297"/>
      <c r="AH28" s="297">
        <v>0</v>
      </c>
      <c r="AI28" s="306"/>
      <c r="AJ28" s="305">
        <v>0</v>
      </c>
      <c r="AK28" s="297"/>
      <c r="AL28" s="297">
        <v>8448</v>
      </c>
      <c r="AM28" s="297"/>
      <c r="AN28" s="297">
        <v>0</v>
      </c>
      <c r="AO28" s="297"/>
      <c r="AP28" s="297" t="s">
        <v>5</v>
      </c>
      <c r="AQ28" s="297"/>
      <c r="AR28" s="297" t="s">
        <v>5</v>
      </c>
      <c r="AS28" s="311"/>
      <c r="AT28" s="297" t="s">
        <v>5</v>
      </c>
      <c r="AU28" s="297"/>
      <c r="AV28" s="297">
        <v>0</v>
      </c>
      <c r="AW28" s="297"/>
      <c r="AX28" s="297">
        <v>0</v>
      </c>
      <c r="AY28" s="306"/>
      <c r="AZ28" s="165"/>
      <c r="BA28" s="165"/>
      <c r="BB28" s="165"/>
      <c r="BC28" s="165"/>
      <c r="BD28" s="165"/>
      <c r="BE28" s="165"/>
      <c r="BF28" s="165"/>
      <c r="BG28" s="165"/>
      <c r="BH28" s="165"/>
      <c r="BI28" s="166"/>
      <c r="BJ28" s="165"/>
      <c r="BK28" s="165"/>
      <c r="BL28" s="165"/>
      <c r="BM28" s="166"/>
      <c r="BN28" s="165"/>
      <c r="BO28" s="167"/>
      <c r="BP28" s="165"/>
      <c r="BQ28" s="168"/>
    </row>
    <row r="29" spans="1:69" s="139" customFormat="1" ht="24.95" customHeight="1" thickBot="1" x14ac:dyDescent="0.25">
      <c r="B29" s="315"/>
      <c r="C29" s="298" t="s">
        <v>83</v>
      </c>
      <c r="D29" s="305">
        <v>12</v>
      </c>
      <c r="E29" s="297"/>
      <c r="F29" s="297">
        <v>12</v>
      </c>
      <c r="G29" s="297"/>
      <c r="H29" s="297">
        <v>9</v>
      </c>
      <c r="I29" s="297"/>
      <c r="J29" s="297">
        <v>15</v>
      </c>
      <c r="K29" s="297"/>
      <c r="L29" s="297">
        <v>20</v>
      </c>
      <c r="M29" s="297"/>
      <c r="N29" s="297">
        <v>4</v>
      </c>
      <c r="O29" s="297"/>
      <c r="P29" s="297">
        <v>21</v>
      </c>
      <c r="Q29" s="297"/>
      <c r="R29" s="297">
        <v>12</v>
      </c>
      <c r="S29" s="306"/>
      <c r="T29" s="305">
        <v>2578</v>
      </c>
      <c r="U29" s="297"/>
      <c r="V29" s="297">
        <v>3369</v>
      </c>
      <c r="W29" s="297"/>
      <c r="X29" s="297">
        <v>1323</v>
      </c>
      <c r="Y29" s="297"/>
      <c r="Z29" s="297">
        <v>2121</v>
      </c>
      <c r="AA29" s="297"/>
      <c r="AB29" s="297">
        <v>7712</v>
      </c>
      <c r="AC29" s="311"/>
      <c r="AD29" s="297">
        <v>1554</v>
      </c>
      <c r="AE29" s="297"/>
      <c r="AF29" s="297">
        <v>9020</v>
      </c>
      <c r="AG29" s="297"/>
      <c r="AH29" s="297">
        <v>3475</v>
      </c>
      <c r="AI29" s="306"/>
      <c r="AJ29" s="305">
        <v>76288</v>
      </c>
      <c r="AK29" s="297"/>
      <c r="AL29" s="297">
        <v>63309</v>
      </c>
      <c r="AM29" s="297"/>
      <c r="AN29" s="297">
        <v>18576</v>
      </c>
      <c r="AO29" s="297"/>
      <c r="AP29" s="297">
        <v>70008</v>
      </c>
      <c r="AQ29" s="297"/>
      <c r="AR29" s="297">
        <v>376768</v>
      </c>
      <c r="AS29" s="311"/>
      <c r="AT29" s="297">
        <v>43200</v>
      </c>
      <c r="AU29" s="297"/>
      <c r="AV29" s="297">
        <v>179184</v>
      </c>
      <c r="AW29" s="297"/>
      <c r="AX29" s="297">
        <v>118808</v>
      </c>
      <c r="AY29" s="306"/>
      <c r="AZ29" s="165"/>
      <c r="BA29" s="165"/>
      <c r="BB29" s="165"/>
      <c r="BC29" s="165"/>
      <c r="BD29" s="165"/>
      <c r="BE29" s="165"/>
      <c r="BF29" s="165"/>
      <c r="BG29" s="165"/>
      <c r="BH29" s="165"/>
      <c r="BI29" s="166"/>
      <c r="BJ29" s="165"/>
      <c r="BK29" s="165"/>
      <c r="BL29" s="165"/>
      <c r="BM29" s="166"/>
      <c r="BN29" s="165"/>
      <c r="BO29" s="167"/>
      <c r="BP29" s="165"/>
      <c r="BQ29" s="168"/>
    </row>
    <row r="30" spans="1:69" s="139" customFormat="1" ht="24.95" customHeight="1" thickBot="1" x14ac:dyDescent="0.25">
      <c r="B30" s="315"/>
      <c r="C30" s="298" t="s">
        <v>57</v>
      </c>
      <c r="D30" s="305">
        <v>15</v>
      </c>
      <c r="E30" s="297"/>
      <c r="F30" s="297">
        <v>17</v>
      </c>
      <c r="G30" s="297"/>
      <c r="H30" s="297">
        <v>7</v>
      </c>
      <c r="I30" s="297"/>
      <c r="J30" s="297">
        <v>11</v>
      </c>
      <c r="K30" s="297"/>
      <c r="L30" s="297">
        <v>10</v>
      </c>
      <c r="M30" s="297"/>
      <c r="N30" s="297">
        <v>21</v>
      </c>
      <c r="O30" s="297"/>
      <c r="P30" s="297">
        <v>26</v>
      </c>
      <c r="Q30" s="297"/>
      <c r="R30" s="297">
        <v>7</v>
      </c>
      <c r="S30" s="306"/>
      <c r="T30" s="305">
        <v>1698</v>
      </c>
      <c r="U30" s="297"/>
      <c r="V30" s="297">
        <v>1690</v>
      </c>
      <c r="W30" s="297"/>
      <c r="X30" s="297">
        <v>1220</v>
      </c>
      <c r="Y30" s="297"/>
      <c r="Z30" s="297">
        <v>6128</v>
      </c>
      <c r="AA30" s="297"/>
      <c r="AB30" s="297">
        <v>3583</v>
      </c>
      <c r="AC30" s="311"/>
      <c r="AD30" s="297">
        <v>9099</v>
      </c>
      <c r="AE30" s="297"/>
      <c r="AF30" s="297">
        <v>7208</v>
      </c>
      <c r="AG30" s="297"/>
      <c r="AH30" s="297">
        <v>4684</v>
      </c>
      <c r="AI30" s="306"/>
      <c r="AJ30" s="305">
        <v>110704</v>
      </c>
      <c r="AK30" s="297"/>
      <c r="AL30" s="297">
        <v>18647</v>
      </c>
      <c r="AM30" s="297"/>
      <c r="AN30" s="297">
        <v>19327</v>
      </c>
      <c r="AO30" s="297"/>
      <c r="AP30" s="297">
        <v>175626</v>
      </c>
      <c r="AQ30" s="297"/>
      <c r="AR30" s="297">
        <v>135872</v>
      </c>
      <c r="AS30" s="311"/>
      <c r="AT30" s="297">
        <v>163368</v>
      </c>
      <c r="AU30" s="297"/>
      <c r="AV30" s="297">
        <v>283040</v>
      </c>
      <c r="AW30" s="297"/>
      <c r="AX30" s="297">
        <v>56712</v>
      </c>
      <c r="AY30" s="306"/>
      <c r="AZ30" s="165"/>
      <c r="BA30" s="165"/>
      <c r="BB30" s="165"/>
      <c r="BC30" s="165"/>
      <c r="BD30" s="165"/>
      <c r="BE30" s="165"/>
      <c r="BF30" s="165"/>
      <c r="BG30" s="165"/>
      <c r="BH30" s="165"/>
      <c r="BI30" s="166"/>
      <c r="BJ30" s="165"/>
      <c r="BK30" s="165"/>
      <c r="BL30" s="165"/>
      <c r="BM30" s="166"/>
      <c r="BN30" s="165"/>
      <c r="BO30" s="167"/>
      <c r="BP30" s="165"/>
      <c r="BQ30" s="168"/>
    </row>
    <row r="31" spans="1:69" s="139" customFormat="1" ht="24.95" customHeight="1" thickBot="1" x14ac:dyDescent="0.25">
      <c r="B31" s="315"/>
      <c r="C31" s="298" t="s">
        <v>12</v>
      </c>
      <c r="D31" s="305">
        <v>2</v>
      </c>
      <c r="E31" s="297"/>
      <c r="F31" s="297">
        <v>1</v>
      </c>
      <c r="G31" s="297"/>
      <c r="H31" s="297">
        <v>5</v>
      </c>
      <c r="I31" s="297"/>
      <c r="J31" s="297" t="s">
        <v>5</v>
      </c>
      <c r="K31" s="297"/>
      <c r="L31" s="297">
        <v>4</v>
      </c>
      <c r="M31" s="297"/>
      <c r="N31" s="297">
        <v>8</v>
      </c>
      <c r="O31" s="297"/>
      <c r="P31" s="297">
        <v>16</v>
      </c>
      <c r="Q31" s="297"/>
      <c r="R31" s="297">
        <v>14</v>
      </c>
      <c r="S31" s="306"/>
      <c r="T31" s="305">
        <v>52</v>
      </c>
      <c r="U31" s="297"/>
      <c r="V31" s="297">
        <v>31</v>
      </c>
      <c r="W31" s="297"/>
      <c r="X31" s="297">
        <v>514</v>
      </c>
      <c r="Y31" s="297"/>
      <c r="Z31" s="297" t="s">
        <v>5</v>
      </c>
      <c r="AA31" s="297"/>
      <c r="AB31" s="297">
        <v>1724</v>
      </c>
      <c r="AC31" s="311"/>
      <c r="AD31" s="297">
        <v>768</v>
      </c>
      <c r="AE31" s="297"/>
      <c r="AF31" s="297">
        <v>3761</v>
      </c>
      <c r="AG31" s="297"/>
      <c r="AH31" s="297">
        <v>2387</v>
      </c>
      <c r="AI31" s="306"/>
      <c r="AJ31" s="305">
        <v>956</v>
      </c>
      <c r="AK31" s="297"/>
      <c r="AL31" s="297">
        <v>188</v>
      </c>
      <c r="AM31" s="297"/>
      <c r="AN31" s="297">
        <v>4900</v>
      </c>
      <c r="AO31" s="297"/>
      <c r="AP31" s="297" t="s">
        <v>5</v>
      </c>
      <c r="AQ31" s="297"/>
      <c r="AR31" s="297">
        <v>13792</v>
      </c>
      <c r="AS31" s="311"/>
      <c r="AT31" s="297">
        <v>4774</v>
      </c>
      <c r="AU31" s="297"/>
      <c r="AV31" s="297">
        <v>31848</v>
      </c>
      <c r="AW31" s="297"/>
      <c r="AX31" s="297">
        <v>22064</v>
      </c>
      <c r="AY31" s="306"/>
      <c r="AZ31" s="165"/>
      <c r="BA31" s="165"/>
      <c r="BB31" s="165"/>
      <c r="BC31" s="165"/>
      <c r="BD31" s="165"/>
      <c r="BE31" s="165"/>
      <c r="BF31" s="165"/>
      <c r="BG31" s="165"/>
      <c r="BH31" s="165"/>
      <c r="BI31" s="166"/>
      <c r="BJ31" s="165"/>
      <c r="BK31" s="165"/>
      <c r="BL31" s="165"/>
      <c r="BM31" s="166"/>
      <c r="BN31" s="165"/>
      <c r="BO31" s="167"/>
      <c r="BP31" s="165"/>
      <c r="BQ31" s="168"/>
    </row>
    <row r="32" spans="1:69" s="139" customFormat="1" ht="24.95" customHeight="1" thickBot="1" x14ac:dyDescent="0.25">
      <c r="B32" s="315"/>
      <c r="C32" s="298" t="s">
        <v>43</v>
      </c>
      <c r="D32" s="305">
        <v>14</v>
      </c>
      <c r="E32" s="297"/>
      <c r="F32" s="297">
        <v>13</v>
      </c>
      <c r="G32" s="297"/>
      <c r="H32" s="297">
        <v>6</v>
      </c>
      <c r="I32" s="297"/>
      <c r="J32" s="297">
        <v>9</v>
      </c>
      <c r="K32" s="297"/>
      <c r="L32" s="297">
        <v>4</v>
      </c>
      <c r="M32" s="297"/>
      <c r="N32" s="297">
        <v>6</v>
      </c>
      <c r="O32" s="297"/>
      <c r="P32" s="297">
        <v>5</v>
      </c>
      <c r="Q32" s="297"/>
      <c r="R32" s="297">
        <v>4</v>
      </c>
      <c r="S32" s="306"/>
      <c r="T32" s="305">
        <v>10075</v>
      </c>
      <c r="U32" s="297"/>
      <c r="V32" s="297">
        <v>6398</v>
      </c>
      <c r="W32" s="297"/>
      <c r="X32" s="297">
        <v>1175</v>
      </c>
      <c r="Y32" s="297"/>
      <c r="Z32" s="297">
        <v>1359</v>
      </c>
      <c r="AA32" s="297"/>
      <c r="AB32" s="297">
        <v>3306</v>
      </c>
      <c r="AC32" s="311"/>
      <c r="AD32" s="297">
        <v>19047</v>
      </c>
      <c r="AE32" s="297"/>
      <c r="AF32" s="297">
        <v>569</v>
      </c>
      <c r="AG32" s="297"/>
      <c r="AH32" s="297">
        <v>882</v>
      </c>
      <c r="AI32" s="306"/>
      <c r="AJ32" s="305">
        <v>105153</v>
      </c>
      <c r="AK32" s="297"/>
      <c r="AL32" s="297">
        <v>62860</v>
      </c>
      <c r="AM32" s="297"/>
      <c r="AN32" s="297">
        <v>17264</v>
      </c>
      <c r="AO32" s="297"/>
      <c r="AP32" s="297">
        <v>34568</v>
      </c>
      <c r="AQ32" s="297"/>
      <c r="AR32" s="297">
        <v>94880</v>
      </c>
      <c r="AS32" s="311"/>
      <c r="AT32" s="297">
        <v>577112</v>
      </c>
      <c r="AU32" s="297"/>
      <c r="AV32" s="297">
        <v>7544</v>
      </c>
      <c r="AW32" s="297"/>
      <c r="AX32" s="297">
        <v>16112</v>
      </c>
      <c r="AY32" s="306"/>
      <c r="AZ32" s="165"/>
      <c r="BA32" s="165"/>
      <c r="BB32" s="165"/>
      <c r="BC32" s="165"/>
      <c r="BD32" s="165"/>
      <c r="BE32" s="165"/>
      <c r="BF32" s="165"/>
      <c r="BG32" s="165"/>
      <c r="BH32" s="165"/>
      <c r="BI32" s="166"/>
      <c r="BJ32" s="165"/>
      <c r="BK32" s="165"/>
      <c r="BL32" s="165"/>
      <c r="BM32" s="166"/>
      <c r="BN32" s="165"/>
      <c r="BO32" s="167"/>
      <c r="BP32" s="165"/>
      <c r="BQ32" s="168"/>
    </row>
    <row r="33" spans="2:263" s="139" customFormat="1" ht="30" customHeight="1" thickBot="1" x14ac:dyDescent="0.25">
      <c r="B33" s="315"/>
      <c r="C33" s="298" t="s">
        <v>65</v>
      </c>
      <c r="D33" s="305">
        <v>0</v>
      </c>
      <c r="E33" s="297"/>
      <c r="F33" s="297">
        <v>0</v>
      </c>
      <c r="G33" s="297"/>
      <c r="H33" s="297">
        <v>0</v>
      </c>
      <c r="I33" s="297"/>
      <c r="J33" s="297" t="s">
        <v>5</v>
      </c>
      <c r="K33" s="297"/>
      <c r="L33" s="297" t="s">
        <v>5</v>
      </c>
      <c r="M33" s="297"/>
      <c r="N33" s="297">
        <v>2</v>
      </c>
      <c r="O33" s="297"/>
      <c r="P33" s="297">
        <v>0</v>
      </c>
      <c r="Q33" s="297"/>
      <c r="R33" s="297">
        <v>0</v>
      </c>
      <c r="S33" s="306"/>
      <c r="T33" s="305">
        <v>0</v>
      </c>
      <c r="U33" s="297"/>
      <c r="V33" s="297">
        <v>0</v>
      </c>
      <c r="W33" s="297"/>
      <c r="X33" s="297">
        <v>0</v>
      </c>
      <c r="Y33" s="297"/>
      <c r="Z33" s="297" t="s">
        <v>5</v>
      </c>
      <c r="AA33" s="297"/>
      <c r="AB33" s="297">
        <v>0</v>
      </c>
      <c r="AC33" s="311"/>
      <c r="AD33" s="297">
        <v>13</v>
      </c>
      <c r="AE33" s="297"/>
      <c r="AF33" s="297">
        <v>0</v>
      </c>
      <c r="AG33" s="297"/>
      <c r="AH33" s="297">
        <v>0</v>
      </c>
      <c r="AI33" s="313"/>
      <c r="AJ33" s="305">
        <v>0</v>
      </c>
      <c r="AK33" s="297"/>
      <c r="AL33" s="297">
        <v>0</v>
      </c>
      <c r="AM33" s="297"/>
      <c r="AN33" s="297">
        <v>0</v>
      </c>
      <c r="AO33" s="297"/>
      <c r="AP33" s="297" t="s">
        <v>5</v>
      </c>
      <c r="AQ33" s="297"/>
      <c r="AR33" s="297" t="s">
        <v>5</v>
      </c>
      <c r="AS33" s="311"/>
      <c r="AT33" s="297">
        <v>776</v>
      </c>
      <c r="AU33" s="297"/>
      <c r="AV33" s="297">
        <v>0</v>
      </c>
      <c r="AW33" s="297"/>
      <c r="AX33" s="297">
        <v>0</v>
      </c>
      <c r="AY33" s="313"/>
      <c r="AZ33" s="165"/>
      <c r="BA33" s="165"/>
      <c r="BB33" s="165"/>
      <c r="BC33" s="165"/>
      <c r="BD33" s="165"/>
      <c r="BE33" s="165"/>
      <c r="BF33" s="165"/>
      <c r="BG33" s="165"/>
      <c r="BH33" s="165"/>
      <c r="BI33" s="166"/>
      <c r="BJ33" s="165"/>
      <c r="BK33" s="165"/>
      <c r="BL33" s="165"/>
      <c r="BM33" s="166"/>
      <c r="BN33" s="169"/>
      <c r="BO33" s="167"/>
      <c r="BP33" s="165"/>
      <c r="BQ33" s="168"/>
    </row>
    <row r="34" spans="2:263" s="139" customFormat="1" ht="30" customHeight="1" thickBot="1" x14ac:dyDescent="0.25">
      <c r="B34" s="315"/>
      <c r="C34" s="298" t="s">
        <v>142</v>
      </c>
      <c r="D34" s="305">
        <v>1</v>
      </c>
      <c r="E34" s="297"/>
      <c r="F34" s="299">
        <v>0</v>
      </c>
      <c r="G34" s="299"/>
      <c r="H34" s="297">
        <v>0</v>
      </c>
      <c r="I34" s="297"/>
      <c r="J34" s="297">
        <v>1</v>
      </c>
      <c r="K34" s="297"/>
      <c r="L34" s="297" t="s">
        <v>5</v>
      </c>
      <c r="M34" s="297"/>
      <c r="N34" s="297" t="s">
        <v>5</v>
      </c>
      <c r="O34" s="297"/>
      <c r="P34" s="297">
        <v>0</v>
      </c>
      <c r="Q34" s="297"/>
      <c r="R34" s="297">
        <v>0</v>
      </c>
      <c r="S34" s="306"/>
      <c r="T34" s="305">
        <v>73</v>
      </c>
      <c r="U34" s="297"/>
      <c r="V34" s="297">
        <v>0</v>
      </c>
      <c r="W34" s="297"/>
      <c r="X34" s="297">
        <v>0</v>
      </c>
      <c r="Y34" s="297"/>
      <c r="Z34" s="297">
        <v>73</v>
      </c>
      <c r="AA34" s="297"/>
      <c r="AB34" s="297">
        <v>0</v>
      </c>
      <c r="AC34" s="311"/>
      <c r="AD34" s="297" t="s">
        <v>5</v>
      </c>
      <c r="AE34" s="297"/>
      <c r="AF34" s="297">
        <v>0</v>
      </c>
      <c r="AG34" s="297"/>
      <c r="AH34" s="297">
        <v>0</v>
      </c>
      <c r="AI34" s="306"/>
      <c r="AJ34" s="305">
        <v>1168</v>
      </c>
      <c r="AK34" s="297"/>
      <c r="AL34" s="297">
        <v>0</v>
      </c>
      <c r="AM34" s="297"/>
      <c r="AN34" s="297">
        <v>0</v>
      </c>
      <c r="AO34" s="297"/>
      <c r="AP34" s="297">
        <v>584</v>
      </c>
      <c r="AQ34" s="297"/>
      <c r="AR34" s="297" t="s">
        <v>5</v>
      </c>
      <c r="AS34" s="311"/>
      <c r="AT34" s="297" t="s">
        <v>5</v>
      </c>
      <c r="AU34" s="297"/>
      <c r="AV34" s="297">
        <v>0</v>
      </c>
      <c r="AW34" s="297"/>
      <c r="AX34" s="297">
        <v>0</v>
      </c>
      <c r="AY34" s="306"/>
      <c r="AZ34" s="165"/>
      <c r="BA34" s="165"/>
      <c r="BB34" s="165"/>
      <c r="BC34" s="165"/>
      <c r="BD34" s="165"/>
      <c r="BE34" s="165"/>
      <c r="BF34" s="165"/>
      <c r="BG34" s="165"/>
      <c r="BH34" s="165"/>
      <c r="BI34" s="166"/>
      <c r="BJ34" s="165"/>
      <c r="BK34" s="165"/>
      <c r="BL34" s="165"/>
      <c r="BM34" s="166"/>
      <c r="BN34" s="165"/>
      <c r="BO34" s="167"/>
      <c r="BP34" s="165"/>
      <c r="BQ34" s="168"/>
    </row>
    <row r="35" spans="2:263" s="139" customFormat="1" ht="30" customHeight="1" thickBot="1" x14ac:dyDescent="0.25">
      <c r="B35" s="315"/>
      <c r="C35" s="298" t="s">
        <v>58</v>
      </c>
      <c r="D35" s="305">
        <v>13</v>
      </c>
      <c r="E35" s="297"/>
      <c r="F35" s="297">
        <v>22</v>
      </c>
      <c r="G35" s="297"/>
      <c r="H35" s="297">
        <v>9</v>
      </c>
      <c r="I35" s="297"/>
      <c r="J35" s="297" t="s">
        <v>5</v>
      </c>
      <c r="K35" s="297"/>
      <c r="L35" s="297">
        <v>11</v>
      </c>
      <c r="M35" s="297"/>
      <c r="N35" s="297">
        <v>12</v>
      </c>
      <c r="O35" s="297"/>
      <c r="P35" s="297">
        <v>14</v>
      </c>
      <c r="Q35" s="297"/>
      <c r="R35" s="297">
        <v>7</v>
      </c>
      <c r="S35" s="306"/>
      <c r="T35" s="305">
        <v>2807</v>
      </c>
      <c r="U35" s="297"/>
      <c r="V35" s="297">
        <v>3225</v>
      </c>
      <c r="W35" s="297"/>
      <c r="X35" s="297">
        <v>928</v>
      </c>
      <c r="Y35" s="297"/>
      <c r="Z35" s="297" t="s">
        <v>5</v>
      </c>
      <c r="AA35" s="297"/>
      <c r="AB35" s="297">
        <v>2537</v>
      </c>
      <c r="AC35" s="311"/>
      <c r="AD35" s="297">
        <v>2313</v>
      </c>
      <c r="AE35" s="297"/>
      <c r="AF35" s="297">
        <v>3430</v>
      </c>
      <c r="AG35" s="297"/>
      <c r="AH35" s="297">
        <v>922</v>
      </c>
      <c r="AI35" s="306"/>
      <c r="AJ35" s="305">
        <v>26499</v>
      </c>
      <c r="AK35" s="297"/>
      <c r="AL35" s="297">
        <v>272096</v>
      </c>
      <c r="AM35" s="297"/>
      <c r="AN35" s="297">
        <v>119704</v>
      </c>
      <c r="AO35" s="297"/>
      <c r="AP35" s="297" t="s">
        <v>5</v>
      </c>
      <c r="AQ35" s="297"/>
      <c r="AR35" s="297">
        <v>232560</v>
      </c>
      <c r="AS35" s="311"/>
      <c r="AT35" s="297">
        <v>15340</v>
      </c>
      <c r="AU35" s="297"/>
      <c r="AV35" s="297">
        <v>37880</v>
      </c>
      <c r="AW35" s="297"/>
      <c r="AX35" s="297">
        <v>13774</v>
      </c>
      <c r="AY35" s="306"/>
      <c r="AZ35" s="165"/>
      <c r="BA35" s="165"/>
      <c r="BB35" s="165"/>
      <c r="BC35" s="165"/>
      <c r="BD35" s="165"/>
      <c r="BE35" s="165"/>
      <c r="BF35" s="165"/>
      <c r="BG35" s="165"/>
      <c r="BH35" s="165"/>
      <c r="BI35" s="166"/>
      <c r="BJ35" s="165"/>
      <c r="BK35" s="165"/>
      <c r="BL35" s="165"/>
      <c r="BM35" s="166"/>
      <c r="BN35" s="165"/>
      <c r="BO35" s="167"/>
      <c r="BP35" s="165"/>
      <c r="BQ35" s="168"/>
    </row>
    <row r="36" spans="2:263" s="139" customFormat="1" ht="30" customHeight="1" thickBot="1" x14ac:dyDescent="0.25">
      <c r="B36" s="315"/>
      <c r="C36" s="298" t="s">
        <v>44</v>
      </c>
      <c r="D36" s="305">
        <v>0</v>
      </c>
      <c r="E36" s="297"/>
      <c r="F36" s="297">
        <v>0</v>
      </c>
      <c r="G36" s="297"/>
      <c r="H36" s="297">
        <v>0</v>
      </c>
      <c r="I36" s="297"/>
      <c r="J36" s="297" t="s">
        <v>5</v>
      </c>
      <c r="K36" s="297"/>
      <c r="L36" s="297" t="s">
        <v>5</v>
      </c>
      <c r="M36" s="297"/>
      <c r="N36" s="297" t="s">
        <v>5</v>
      </c>
      <c r="O36" s="297"/>
      <c r="P36" s="297">
        <v>0</v>
      </c>
      <c r="Q36" s="297"/>
      <c r="R36" s="297">
        <v>0</v>
      </c>
      <c r="S36" s="306"/>
      <c r="T36" s="305">
        <v>0</v>
      </c>
      <c r="U36" s="297"/>
      <c r="V36" s="297">
        <v>0</v>
      </c>
      <c r="W36" s="297"/>
      <c r="X36" s="297">
        <v>0</v>
      </c>
      <c r="Y36" s="297"/>
      <c r="Z36" s="297" t="s">
        <v>5</v>
      </c>
      <c r="AA36" s="297"/>
      <c r="AB36" s="297">
        <v>0</v>
      </c>
      <c r="AC36" s="311"/>
      <c r="AD36" s="297" t="s">
        <v>5</v>
      </c>
      <c r="AE36" s="297"/>
      <c r="AF36" s="297">
        <v>0</v>
      </c>
      <c r="AG36" s="297"/>
      <c r="AH36" s="297">
        <v>0</v>
      </c>
      <c r="AI36" s="306"/>
      <c r="AJ36" s="305">
        <v>0</v>
      </c>
      <c r="AK36" s="297"/>
      <c r="AL36" s="297">
        <v>0</v>
      </c>
      <c r="AM36" s="297"/>
      <c r="AN36" s="297">
        <v>0</v>
      </c>
      <c r="AO36" s="297"/>
      <c r="AP36" s="297" t="s">
        <v>5</v>
      </c>
      <c r="AQ36" s="297"/>
      <c r="AR36" s="297" t="s">
        <v>5</v>
      </c>
      <c r="AS36" s="311"/>
      <c r="AT36" s="297" t="s">
        <v>5</v>
      </c>
      <c r="AU36" s="297"/>
      <c r="AV36" s="297">
        <v>0</v>
      </c>
      <c r="AW36" s="297"/>
      <c r="AX36" s="297">
        <v>0</v>
      </c>
      <c r="AY36" s="306"/>
      <c r="AZ36" s="165"/>
      <c r="BA36" s="165"/>
      <c r="BB36" s="165"/>
      <c r="BC36" s="165"/>
      <c r="BD36" s="165"/>
      <c r="BE36" s="165"/>
      <c r="BF36" s="165"/>
      <c r="BG36" s="165"/>
      <c r="BH36" s="165"/>
      <c r="BI36" s="166"/>
      <c r="BJ36" s="165"/>
      <c r="BK36" s="165"/>
      <c r="BL36" s="165"/>
      <c r="BM36" s="166"/>
      <c r="BN36" s="165"/>
      <c r="BO36" s="167"/>
      <c r="BP36" s="165"/>
      <c r="BQ36" s="168"/>
    </row>
    <row r="37" spans="2:263" s="139" customFormat="1" ht="30" customHeight="1" thickBot="1" x14ac:dyDescent="0.25">
      <c r="B37" s="315"/>
      <c r="C37" s="298" t="s">
        <v>84</v>
      </c>
      <c r="D37" s="305">
        <v>1</v>
      </c>
      <c r="E37" s="297"/>
      <c r="F37" s="299">
        <v>0</v>
      </c>
      <c r="G37" s="299"/>
      <c r="H37" s="297">
        <v>0</v>
      </c>
      <c r="I37" s="297"/>
      <c r="J37" s="297">
        <v>1</v>
      </c>
      <c r="K37" s="297"/>
      <c r="L37" s="297">
        <v>9</v>
      </c>
      <c r="M37" s="297"/>
      <c r="N37" s="297">
        <v>3</v>
      </c>
      <c r="O37" s="297"/>
      <c r="P37" s="297">
        <v>3</v>
      </c>
      <c r="Q37" s="297"/>
      <c r="R37" s="297">
        <v>2</v>
      </c>
      <c r="S37" s="306"/>
      <c r="T37" s="305">
        <v>50</v>
      </c>
      <c r="U37" s="297"/>
      <c r="V37" s="297">
        <v>0</v>
      </c>
      <c r="W37" s="297"/>
      <c r="X37" s="297">
        <v>0</v>
      </c>
      <c r="Y37" s="297"/>
      <c r="Z37" s="297">
        <v>30</v>
      </c>
      <c r="AA37" s="297"/>
      <c r="AB37" s="297">
        <v>1642</v>
      </c>
      <c r="AC37" s="311"/>
      <c r="AD37" s="297">
        <v>2483</v>
      </c>
      <c r="AE37" s="297"/>
      <c r="AF37" s="297">
        <v>1984</v>
      </c>
      <c r="AG37" s="297"/>
      <c r="AH37" s="297">
        <v>33</v>
      </c>
      <c r="AI37" s="306"/>
      <c r="AJ37" s="305">
        <v>2400</v>
      </c>
      <c r="AK37" s="297"/>
      <c r="AL37" s="297">
        <v>0</v>
      </c>
      <c r="AM37" s="297"/>
      <c r="AN37" s="297">
        <v>0</v>
      </c>
      <c r="AO37" s="297"/>
      <c r="AP37" s="297">
        <v>240</v>
      </c>
      <c r="AQ37" s="297"/>
      <c r="AR37" s="297">
        <v>39408</v>
      </c>
      <c r="AS37" s="311"/>
      <c r="AT37" s="297">
        <v>56168</v>
      </c>
      <c r="AU37" s="297"/>
      <c r="AV37" s="297">
        <v>15872</v>
      </c>
      <c r="AW37" s="297"/>
      <c r="AX37" s="297">
        <v>640</v>
      </c>
      <c r="AY37" s="306"/>
      <c r="AZ37" s="165"/>
      <c r="BA37" s="165"/>
      <c r="BB37" s="165"/>
      <c r="BC37" s="165"/>
      <c r="BD37" s="165"/>
      <c r="BE37" s="165"/>
      <c r="BF37" s="165"/>
      <c r="BG37" s="165"/>
      <c r="BH37" s="165"/>
      <c r="BI37" s="166"/>
      <c r="BJ37" s="165"/>
      <c r="BK37" s="165"/>
      <c r="BL37" s="165"/>
      <c r="BM37" s="166"/>
      <c r="BN37" s="165"/>
      <c r="BO37" s="167"/>
      <c r="BP37" s="165"/>
      <c r="BQ37" s="168"/>
    </row>
    <row r="38" spans="2:263" s="139" customFormat="1" ht="30" customHeight="1" thickBot="1" x14ac:dyDescent="0.25">
      <c r="B38" s="315"/>
      <c r="C38" s="298" t="s">
        <v>48</v>
      </c>
      <c r="D38" s="307">
        <v>0</v>
      </c>
      <c r="E38" s="299"/>
      <c r="F38" s="299">
        <v>0</v>
      </c>
      <c r="G38" s="299"/>
      <c r="H38" s="299">
        <v>1</v>
      </c>
      <c r="I38" s="299"/>
      <c r="J38" s="299">
        <v>1</v>
      </c>
      <c r="K38" s="299"/>
      <c r="L38" s="299">
        <v>1</v>
      </c>
      <c r="M38" s="299"/>
      <c r="N38" s="299">
        <v>6</v>
      </c>
      <c r="O38" s="297"/>
      <c r="P38" s="297">
        <v>13</v>
      </c>
      <c r="Q38" s="297"/>
      <c r="R38" s="297">
        <v>6</v>
      </c>
      <c r="S38" s="306"/>
      <c r="T38" s="305">
        <v>0</v>
      </c>
      <c r="U38" s="297"/>
      <c r="V38" s="297">
        <v>0</v>
      </c>
      <c r="W38" s="297"/>
      <c r="X38" s="297">
        <v>120</v>
      </c>
      <c r="Y38" s="297"/>
      <c r="Z38" s="297">
        <v>36</v>
      </c>
      <c r="AA38" s="297"/>
      <c r="AB38" s="297">
        <v>11</v>
      </c>
      <c r="AC38" s="311"/>
      <c r="AD38" s="297">
        <v>1325</v>
      </c>
      <c r="AE38" s="297"/>
      <c r="AF38" s="297">
        <v>1811</v>
      </c>
      <c r="AG38" s="297"/>
      <c r="AH38" s="297">
        <v>889</v>
      </c>
      <c r="AI38" s="306"/>
      <c r="AJ38" s="305">
        <v>0</v>
      </c>
      <c r="AK38" s="297"/>
      <c r="AL38" s="297">
        <v>0</v>
      </c>
      <c r="AM38" s="297"/>
      <c r="AN38" s="297">
        <v>1920</v>
      </c>
      <c r="AO38" s="297"/>
      <c r="AP38" s="297">
        <v>288</v>
      </c>
      <c r="AQ38" s="297"/>
      <c r="AR38" s="297">
        <v>88</v>
      </c>
      <c r="AS38" s="311"/>
      <c r="AT38" s="297">
        <v>10888</v>
      </c>
      <c r="AU38" s="297"/>
      <c r="AV38" s="297">
        <v>14488</v>
      </c>
      <c r="AW38" s="297"/>
      <c r="AX38" s="297">
        <v>16480</v>
      </c>
      <c r="AY38" s="306"/>
      <c r="AZ38" s="165"/>
      <c r="BA38" s="165"/>
      <c r="BB38" s="165"/>
      <c r="BC38" s="165"/>
      <c r="BD38" s="165"/>
      <c r="BE38" s="165"/>
      <c r="BF38" s="165"/>
      <c r="BG38" s="165"/>
      <c r="BH38" s="165"/>
      <c r="BI38" s="166"/>
      <c r="BJ38" s="165"/>
      <c r="BK38" s="165"/>
      <c r="BL38" s="165"/>
      <c r="BM38" s="166"/>
      <c r="BN38" s="165"/>
      <c r="BO38" s="167"/>
      <c r="BP38" s="165"/>
      <c r="BQ38" s="168"/>
    </row>
    <row r="39" spans="2:263" s="139" customFormat="1" ht="30" customHeight="1" thickBot="1" x14ac:dyDescent="0.25">
      <c r="B39" s="315"/>
      <c r="C39" s="298" t="s">
        <v>13</v>
      </c>
      <c r="D39" s="305">
        <v>0</v>
      </c>
      <c r="E39" s="297"/>
      <c r="F39" s="299">
        <v>1</v>
      </c>
      <c r="G39" s="299"/>
      <c r="H39" s="297">
        <v>0</v>
      </c>
      <c r="I39" s="297"/>
      <c r="J39" s="297" t="s">
        <v>5</v>
      </c>
      <c r="K39" s="297"/>
      <c r="L39" s="297" t="s">
        <v>5</v>
      </c>
      <c r="M39" s="297"/>
      <c r="N39" s="297">
        <v>1</v>
      </c>
      <c r="O39" s="297"/>
      <c r="P39" s="297">
        <v>1</v>
      </c>
      <c r="Q39" s="297"/>
      <c r="R39" s="297">
        <v>3</v>
      </c>
      <c r="S39" s="306"/>
      <c r="T39" s="305">
        <v>0</v>
      </c>
      <c r="U39" s="297"/>
      <c r="V39" s="297">
        <v>9</v>
      </c>
      <c r="W39" s="297"/>
      <c r="X39" s="297">
        <v>0</v>
      </c>
      <c r="Y39" s="297"/>
      <c r="Z39" s="297" t="s">
        <v>5</v>
      </c>
      <c r="AA39" s="297"/>
      <c r="AB39" s="297">
        <v>0</v>
      </c>
      <c r="AC39" s="311"/>
      <c r="AD39" s="297">
        <v>245</v>
      </c>
      <c r="AE39" s="297"/>
      <c r="AF39" s="297">
        <v>42</v>
      </c>
      <c r="AG39" s="297"/>
      <c r="AH39" s="297">
        <v>224</v>
      </c>
      <c r="AI39" s="306"/>
      <c r="AJ39" s="305">
        <v>0</v>
      </c>
      <c r="AK39" s="297"/>
      <c r="AL39" s="297">
        <v>72</v>
      </c>
      <c r="AM39" s="297"/>
      <c r="AN39" s="297">
        <v>0</v>
      </c>
      <c r="AO39" s="297"/>
      <c r="AP39" s="297" t="s">
        <v>5</v>
      </c>
      <c r="AQ39" s="297"/>
      <c r="AR39" s="297" t="s">
        <v>5</v>
      </c>
      <c r="AS39" s="311"/>
      <c r="AT39" s="297">
        <v>1960</v>
      </c>
      <c r="AU39" s="297"/>
      <c r="AV39" s="297">
        <v>336</v>
      </c>
      <c r="AW39" s="297"/>
      <c r="AX39" s="297">
        <v>1792</v>
      </c>
      <c r="AY39" s="306"/>
      <c r="AZ39" s="165"/>
      <c r="BA39" s="165"/>
      <c r="BB39" s="165"/>
      <c r="BC39" s="165"/>
      <c r="BD39" s="165"/>
      <c r="BE39" s="165"/>
      <c r="BF39" s="165"/>
      <c r="BG39" s="165"/>
      <c r="BH39" s="165"/>
      <c r="BI39" s="166"/>
      <c r="BJ39" s="165"/>
      <c r="BK39" s="165"/>
      <c r="BL39" s="165"/>
      <c r="BM39" s="166"/>
      <c r="BN39" s="165"/>
      <c r="BO39" s="167"/>
      <c r="BP39" s="165"/>
      <c r="BQ39" s="168"/>
    </row>
    <row r="40" spans="2:263" s="139" customFormat="1" ht="30" customHeight="1" thickBot="1" x14ac:dyDescent="0.25">
      <c r="B40" s="315"/>
      <c r="C40" s="298" t="s">
        <v>25</v>
      </c>
      <c r="D40" s="305">
        <v>0</v>
      </c>
      <c r="E40" s="297"/>
      <c r="F40" s="299">
        <v>0</v>
      </c>
      <c r="G40" s="299"/>
      <c r="H40" s="297">
        <v>0</v>
      </c>
      <c r="I40" s="297"/>
      <c r="J40" s="297" t="s">
        <v>5</v>
      </c>
      <c r="K40" s="297"/>
      <c r="L40" s="297">
        <v>1</v>
      </c>
      <c r="M40" s="297"/>
      <c r="N40" s="297">
        <v>2</v>
      </c>
      <c r="O40" s="297"/>
      <c r="P40" s="297">
        <v>6</v>
      </c>
      <c r="Q40" s="297"/>
      <c r="R40" s="297">
        <v>9</v>
      </c>
      <c r="S40" s="306"/>
      <c r="T40" s="305">
        <v>0</v>
      </c>
      <c r="U40" s="297"/>
      <c r="V40" s="297">
        <v>0</v>
      </c>
      <c r="W40" s="297"/>
      <c r="X40" s="297">
        <v>0</v>
      </c>
      <c r="Y40" s="297"/>
      <c r="Z40" s="297" t="s">
        <v>5</v>
      </c>
      <c r="AA40" s="297"/>
      <c r="AB40" s="297">
        <v>77</v>
      </c>
      <c r="AC40" s="311"/>
      <c r="AD40" s="297">
        <v>37</v>
      </c>
      <c r="AE40" s="297"/>
      <c r="AF40" s="297">
        <v>1197</v>
      </c>
      <c r="AG40" s="297"/>
      <c r="AH40" s="297">
        <v>5480</v>
      </c>
      <c r="AI40" s="306"/>
      <c r="AJ40" s="305">
        <v>0</v>
      </c>
      <c r="AK40" s="297"/>
      <c r="AL40" s="297">
        <v>0</v>
      </c>
      <c r="AM40" s="297"/>
      <c r="AN40" s="297">
        <v>0</v>
      </c>
      <c r="AO40" s="297"/>
      <c r="AP40" s="297" t="s">
        <v>5</v>
      </c>
      <c r="AQ40" s="297"/>
      <c r="AR40" s="297">
        <v>616</v>
      </c>
      <c r="AS40" s="311"/>
      <c r="AT40" s="297">
        <v>464</v>
      </c>
      <c r="AU40" s="297"/>
      <c r="AV40" s="297">
        <v>10128</v>
      </c>
      <c r="AW40" s="297"/>
      <c r="AX40" s="297">
        <v>231988</v>
      </c>
      <c r="AY40" s="306"/>
      <c r="AZ40" s="165"/>
      <c r="BA40" s="165"/>
      <c r="BB40" s="165"/>
      <c r="BC40" s="165"/>
      <c r="BD40" s="165"/>
      <c r="BE40" s="165"/>
      <c r="BF40" s="165"/>
      <c r="BG40" s="165"/>
      <c r="BH40" s="165"/>
      <c r="BI40" s="166"/>
      <c r="BJ40" s="165"/>
      <c r="BK40" s="165"/>
      <c r="BL40" s="165"/>
      <c r="BM40" s="166"/>
      <c r="BN40" s="165"/>
      <c r="BO40" s="167"/>
      <c r="BP40" s="165"/>
      <c r="BQ40" s="168"/>
    </row>
    <row r="41" spans="2:263" s="139" customFormat="1" ht="30" customHeight="1" thickBot="1" x14ac:dyDescent="0.25">
      <c r="B41" s="315"/>
      <c r="C41" s="298" t="s">
        <v>85</v>
      </c>
      <c r="D41" s="305">
        <v>0</v>
      </c>
      <c r="E41" s="297"/>
      <c r="F41" s="297">
        <v>0</v>
      </c>
      <c r="G41" s="297"/>
      <c r="H41" s="297">
        <v>0</v>
      </c>
      <c r="I41" s="297"/>
      <c r="J41" s="297" t="s">
        <v>5</v>
      </c>
      <c r="K41" s="297"/>
      <c r="L41" s="297" t="s">
        <v>5</v>
      </c>
      <c r="M41" s="297"/>
      <c r="N41" s="297">
        <v>1</v>
      </c>
      <c r="O41" s="297"/>
      <c r="P41" s="297">
        <v>1</v>
      </c>
      <c r="Q41" s="297"/>
      <c r="R41" s="297">
        <v>1</v>
      </c>
      <c r="S41" s="306"/>
      <c r="T41" s="305">
        <v>0</v>
      </c>
      <c r="U41" s="297"/>
      <c r="V41" s="297">
        <v>0</v>
      </c>
      <c r="W41" s="297"/>
      <c r="X41" s="297">
        <v>0</v>
      </c>
      <c r="Y41" s="297"/>
      <c r="Z41" s="297" t="s">
        <v>5</v>
      </c>
      <c r="AA41" s="297"/>
      <c r="AB41" s="297">
        <v>0</v>
      </c>
      <c r="AC41" s="311"/>
      <c r="AD41" s="297">
        <v>39</v>
      </c>
      <c r="AE41" s="297"/>
      <c r="AF41" s="297">
        <v>112</v>
      </c>
      <c r="AG41" s="297"/>
      <c r="AH41" s="297">
        <v>46</v>
      </c>
      <c r="AI41" s="306"/>
      <c r="AJ41" s="305">
        <v>0</v>
      </c>
      <c r="AK41" s="297"/>
      <c r="AL41" s="297">
        <v>0</v>
      </c>
      <c r="AM41" s="297"/>
      <c r="AN41" s="297">
        <v>0</v>
      </c>
      <c r="AO41" s="297"/>
      <c r="AP41" s="297" t="s">
        <v>5</v>
      </c>
      <c r="AQ41" s="297"/>
      <c r="AR41" s="297" t="s">
        <v>5</v>
      </c>
      <c r="AS41" s="311"/>
      <c r="AT41" s="297">
        <v>5312</v>
      </c>
      <c r="AU41" s="297"/>
      <c r="AV41" s="297">
        <v>896</v>
      </c>
      <c r="AW41" s="297"/>
      <c r="AX41" s="297">
        <v>368</v>
      </c>
      <c r="AY41" s="306"/>
      <c r="AZ41" s="165"/>
      <c r="BA41" s="165"/>
      <c r="BB41" s="165"/>
      <c r="BC41" s="165"/>
      <c r="BD41" s="165"/>
      <c r="BE41" s="165"/>
      <c r="BF41" s="165"/>
      <c r="BG41" s="165"/>
      <c r="BH41" s="165"/>
      <c r="BI41" s="166"/>
      <c r="BJ41" s="165"/>
      <c r="BK41" s="165"/>
      <c r="BL41" s="165"/>
      <c r="BM41" s="166"/>
      <c r="BN41" s="165"/>
      <c r="BO41" s="167"/>
      <c r="BP41" s="165"/>
      <c r="BQ41" s="168"/>
    </row>
    <row r="42" spans="2:263" s="139" customFormat="1" ht="30" customHeight="1" thickBot="1" x14ac:dyDescent="0.25">
      <c r="B42" s="317"/>
      <c r="C42" s="316" t="s">
        <v>86</v>
      </c>
      <c r="D42" s="308">
        <v>0</v>
      </c>
      <c r="E42" s="309"/>
      <c r="F42" s="309">
        <v>1</v>
      </c>
      <c r="G42" s="309"/>
      <c r="H42" s="309">
        <v>0</v>
      </c>
      <c r="I42" s="309"/>
      <c r="J42" s="309" t="s">
        <v>5</v>
      </c>
      <c r="K42" s="309"/>
      <c r="L42" s="309">
        <v>3</v>
      </c>
      <c r="M42" s="309"/>
      <c r="N42" s="309" t="s">
        <v>5</v>
      </c>
      <c r="O42" s="309"/>
      <c r="P42" s="310">
        <v>0</v>
      </c>
      <c r="Q42" s="309"/>
      <c r="R42" s="310">
        <v>0</v>
      </c>
      <c r="S42" s="314"/>
      <c r="T42" s="308">
        <v>0</v>
      </c>
      <c r="U42" s="309"/>
      <c r="V42" s="309">
        <v>36394</v>
      </c>
      <c r="W42" s="309"/>
      <c r="X42" s="309">
        <v>0</v>
      </c>
      <c r="Y42" s="309"/>
      <c r="Z42" s="309" t="s">
        <v>5</v>
      </c>
      <c r="AA42" s="309"/>
      <c r="AB42" s="309">
        <v>2266</v>
      </c>
      <c r="AC42" s="309"/>
      <c r="AD42" s="309" t="s">
        <v>5</v>
      </c>
      <c r="AE42" s="309"/>
      <c r="AF42" s="309">
        <v>0</v>
      </c>
      <c r="AG42" s="309"/>
      <c r="AH42" s="309">
        <v>0</v>
      </c>
      <c r="AI42" s="314"/>
      <c r="AJ42" s="308">
        <v>0</v>
      </c>
      <c r="AK42" s="309"/>
      <c r="AL42" s="309">
        <v>291152</v>
      </c>
      <c r="AM42" s="309"/>
      <c r="AN42" s="309">
        <v>0</v>
      </c>
      <c r="AO42" s="309"/>
      <c r="AP42" s="309" t="s">
        <v>5</v>
      </c>
      <c r="AQ42" s="309"/>
      <c r="AR42" s="309">
        <v>18128</v>
      </c>
      <c r="AS42" s="309"/>
      <c r="AT42" s="309" t="s">
        <v>5</v>
      </c>
      <c r="AU42" s="309"/>
      <c r="AV42" s="309">
        <v>0</v>
      </c>
      <c r="AW42" s="309"/>
      <c r="AX42" s="309">
        <v>0</v>
      </c>
      <c r="AY42" s="314"/>
      <c r="AZ42" s="165"/>
      <c r="BA42" s="165"/>
      <c r="BB42" s="165"/>
      <c r="BC42" s="165"/>
      <c r="BD42" s="165"/>
      <c r="BE42" s="165"/>
      <c r="BF42" s="165"/>
      <c r="BG42" s="165"/>
      <c r="BH42" s="165"/>
      <c r="BI42" s="166"/>
      <c r="BJ42" s="165"/>
      <c r="BK42" s="165"/>
      <c r="BL42" s="165"/>
      <c r="BM42" s="166"/>
      <c r="BN42" s="165"/>
      <c r="BO42" s="167"/>
      <c r="BP42" s="165"/>
      <c r="BQ42" s="168"/>
    </row>
    <row r="43" spans="2:263" ht="30" customHeight="1" thickBot="1" x14ac:dyDescent="0.25">
      <c r="B43" s="367"/>
      <c r="C43" s="368" t="s">
        <v>4</v>
      </c>
      <c r="D43" s="369">
        <f>SUM(D27:D42)</f>
        <v>58</v>
      </c>
      <c r="E43" s="370"/>
      <c r="F43" s="370">
        <f>SUM(F27:F42)</f>
        <v>71</v>
      </c>
      <c r="G43" s="370"/>
      <c r="H43" s="370">
        <f>SUM(H27:H42)</f>
        <v>37</v>
      </c>
      <c r="I43" s="370"/>
      <c r="J43" s="370">
        <f>SUM(J27:J42)</f>
        <v>40</v>
      </c>
      <c r="K43" s="370"/>
      <c r="L43" s="370">
        <f>SUM(L27:L42)</f>
        <v>64</v>
      </c>
      <c r="M43" s="370"/>
      <c r="N43" s="370">
        <f>SUM(N27:N42)</f>
        <v>68</v>
      </c>
      <c r="O43" s="371"/>
      <c r="P43" s="370">
        <f>SUM(P27:P42)</f>
        <v>107</v>
      </c>
      <c r="Q43" s="371"/>
      <c r="R43" s="370">
        <f>SUM(R27:R42)</f>
        <v>65</v>
      </c>
      <c r="S43" s="372"/>
      <c r="T43" s="369">
        <f>SUM(T27:T42)</f>
        <v>17333</v>
      </c>
      <c r="U43" s="371"/>
      <c r="V43" s="370">
        <f>SUM(V27:V42)</f>
        <v>52080</v>
      </c>
      <c r="W43" s="371"/>
      <c r="X43" s="370">
        <f>SUM(X27:X42)</f>
        <v>5280</v>
      </c>
      <c r="Y43" s="371"/>
      <c r="Z43" s="370">
        <f>SUM(Z27:Z42)</f>
        <v>11050</v>
      </c>
      <c r="AA43" s="371"/>
      <c r="AB43" s="370">
        <f>SUM(AB27:AB42)</f>
        <v>22925</v>
      </c>
      <c r="AC43" s="373"/>
      <c r="AD43" s="370">
        <f>SUM(AD27:AD42)</f>
        <v>37323</v>
      </c>
      <c r="AE43" s="371"/>
      <c r="AF43" s="370">
        <f>SUM(AF27:AF42)</f>
        <v>29273</v>
      </c>
      <c r="AG43" s="373"/>
      <c r="AH43" s="370">
        <f>SUM(AH27:AH42)</f>
        <v>19022</v>
      </c>
      <c r="AI43" s="374"/>
      <c r="AJ43" s="369">
        <f>SUM(AJ27:AJ42)</f>
        <v>323168</v>
      </c>
      <c r="AK43" s="371"/>
      <c r="AL43" s="370">
        <f>SUM(AL27:AL42)</f>
        <v>724260</v>
      </c>
      <c r="AM43" s="371"/>
      <c r="AN43" s="370">
        <f>SUM(AN27:AN42)</f>
        <v>181691</v>
      </c>
      <c r="AO43" s="371"/>
      <c r="AP43" s="370">
        <f>SUM(AP27:AP42)</f>
        <v>488930</v>
      </c>
      <c r="AQ43" s="371"/>
      <c r="AR43" s="370">
        <f>SUM(AR27:AR42)</f>
        <v>912648</v>
      </c>
      <c r="AS43" s="373"/>
      <c r="AT43" s="370">
        <f>SUM(AT27:AT42)</f>
        <v>881362</v>
      </c>
      <c r="AU43" s="371"/>
      <c r="AV43" s="370">
        <f>SUM(AV27:AV42)</f>
        <v>582328</v>
      </c>
      <c r="AW43" s="373"/>
      <c r="AX43" s="370">
        <f>SUM(AX27:AX42)</f>
        <v>478738</v>
      </c>
      <c r="AY43" s="374"/>
      <c r="AZ43" s="170"/>
      <c r="BA43" s="171"/>
      <c r="BB43" s="170"/>
      <c r="BC43" s="171"/>
      <c r="BD43" s="170"/>
      <c r="BE43" s="171"/>
      <c r="BF43" s="170"/>
      <c r="BG43" s="171"/>
      <c r="BH43" s="170"/>
      <c r="BI43" s="58"/>
      <c r="BJ43" s="170"/>
      <c r="BK43" s="171"/>
      <c r="BL43" s="170"/>
      <c r="BM43" s="58"/>
      <c r="BN43" s="170"/>
      <c r="BO43" s="171"/>
      <c r="BP43" s="170"/>
      <c r="BQ43" s="58"/>
    </row>
    <row r="44" spans="2:263" ht="28.5" customHeight="1" x14ac:dyDescent="0.2">
      <c r="B44" s="626"/>
      <c r="C44" s="626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48"/>
      <c r="O44" s="48"/>
      <c r="P44" s="48"/>
      <c r="Q44" s="48"/>
      <c r="R44" s="48"/>
      <c r="S44" s="48"/>
      <c r="T44" s="164"/>
      <c r="U44" s="164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X44" s="28" t="s">
        <v>38</v>
      </c>
    </row>
    <row r="45" spans="2:263" s="10" customFormat="1" ht="24.95" customHeight="1" x14ac:dyDescent="0.2">
      <c r="B45" s="612" t="s">
        <v>77</v>
      </c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2"/>
      <c r="S45" s="612"/>
      <c r="T45" s="612"/>
      <c r="U45" s="612"/>
      <c r="V45" s="612"/>
      <c r="W45" s="612"/>
      <c r="X45" s="612"/>
      <c r="Y45" s="612"/>
      <c r="Z45" s="612"/>
      <c r="AA45" s="612"/>
      <c r="AB45" s="612"/>
      <c r="AC45" s="612"/>
      <c r="AD45" s="612"/>
      <c r="AE45" s="612"/>
      <c r="AF45" s="612"/>
      <c r="AG45" s="612"/>
      <c r="AH45" s="612"/>
      <c r="AI45" s="612"/>
      <c r="AJ45" s="612"/>
      <c r="AK45" s="612"/>
      <c r="AL45" s="612"/>
      <c r="AM45" s="612"/>
      <c r="AN45" s="612"/>
      <c r="AO45" s="612"/>
      <c r="AP45" s="612"/>
      <c r="AQ45" s="612"/>
      <c r="AR45" s="612"/>
      <c r="AS45" s="612"/>
      <c r="AT45" s="612"/>
      <c r="AU45" s="612"/>
      <c r="AV45" s="612"/>
      <c r="AW45" s="612"/>
      <c r="AX45" s="612"/>
      <c r="AY45" s="61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</row>
    <row r="46" spans="2:263" s="10" customFormat="1" ht="23.25" x14ac:dyDescent="0.2">
      <c r="B46" s="611" t="s">
        <v>45</v>
      </c>
      <c r="C46" s="611"/>
      <c r="D46" s="611"/>
      <c r="E46" s="611"/>
      <c r="F46" s="611"/>
      <c r="G46" s="611"/>
      <c r="H46" s="611"/>
      <c r="I46" s="611"/>
      <c r="J46" s="611"/>
      <c r="K46" s="611"/>
      <c r="L46" s="611"/>
      <c r="M46" s="611"/>
      <c r="N46" s="611"/>
      <c r="O46" s="611"/>
      <c r="P46" s="611"/>
      <c r="Q46" s="611"/>
      <c r="R46" s="611"/>
      <c r="S46" s="611"/>
      <c r="T46" s="611"/>
      <c r="U46" s="611"/>
      <c r="V46" s="611"/>
      <c r="W46" s="611"/>
      <c r="X46" s="611"/>
      <c r="Y46" s="611"/>
      <c r="Z46" s="611"/>
      <c r="AA46" s="611"/>
      <c r="AB46" s="611"/>
      <c r="AC46" s="611"/>
      <c r="AD46" s="611"/>
      <c r="AE46" s="611"/>
      <c r="AF46" s="611"/>
      <c r="AG46" s="611"/>
      <c r="AH46" s="611"/>
      <c r="AI46" s="611"/>
      <c r="AJ46" s="611"/>
      <c r="AK46" s="611"/>
      <c r="AL46" s="611"/>
      <c r="AM46" s="611"/>
      <c r="AN46" s="611"/>
      <c r="AO46" s="611"/>
      <c r="AP46" s="611"/>
      <c r="AQ46" s="611"/>
      <c r="AR46" s="611"/>
      <c r="AS46" s="611"/>
      <c r="AT46" s="611"/>
      <c r="AU46" s="611"/>
      <c r="AV46" s="611"/>
      <c r="AW46" s="611"/>
      <c r="AX46" s="611"/>
      <c r="AY46" s="611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spans="2:263" s="10" customFormat="1" ht="24.95" customHeight="1" x14ac:dyDescent="0.2">
      <c r="B47" s="611" t="s">
        <v>163</v>
      </c>
      <c r="C47" s="611"/>
      <c r="D47" s="611"/>
      <c r="E47" s="611"/>
      <c r="F47" s="611"/>
      <c r="G47" s="611"/>
      <c r="H47" s="611"/>
      <c r="I47" s="611"/>
      <c r="J47" s="611"/>
      <c r="K47" s="611"/>
      <c r="L47" s="611"/>
      <c r="M47" s="611"/>
      <c r="N47" s="611"/>
      <c r="O47" s="611"/>
      <c r="P47" s="611"/>
      <c r="Q47" s="611"/>
      <c r="R47" s="611"/>
      <c r="S47" s="611"/>
      <c r="T47" s="611"/>
      <c r="U47" s="611"/>
      <c r="V47" s="611"/>
      <c r="W47" s="611"/>
      <c r="X47" s="611"/>
      <c r="Y47" s="611"/>
      <c r="Z47" s="611"/>
      <c r="AA47" s="611"/>
      <c r="AB47" s="611"/>
      <c r="AC47" s="611"/>
      <c r="AD47" s="611"/>
      <c r="AE47" s="611"/>
      <c r="AF47" s="611"/>
      <c r="AG47" s="611"/>
      <c r="AH47" s="611"/>
      <c r="AI47" s="611"/>
      <c r="AJ47" s="611"/>
      <c r="AK47" s="611"/>
      <c r="AL47" s="611"/>
      <c r="AM47" s="611"/>
      <c r="AN47" s="611"/>
      <c r="AO47" s="611"/>
      <c r="AP47" s="611"/>
      <c r="AQ47" s="611"/>
      <c r="AR47" s="611"/>
      <c r="AS47" s="611"/>
      <c r="AT47" s="611"/>
      <c r="AU47" s="611"/>
      <c r="AV47" s="611"/>
      <c r="AW47" s="611"/>
      <c r="AX47" s="611"/>
      <c r="AY47" s="611"/>
      <c r="AZ47" s="611"/>
      <c r="BA47" s="611"/>
      <c r="BB47" s="611"/>
      <c r="BC47" s="611"/>
      <c r="BD47" s="611"/>
      <c r="BE47" s="611"/>
      <c r="BF47" s="611"/>
      <c r="BG47" s="611"/>
      <c r="BH47" s="611"/>
      <c r="BI47" s="611"/>
      <c r="BJ47" s="611"/>
      <c r="BK47" s="611"/>
      <c r="BL47" s="611"/>
      <c r="BM47" s="611"/>
      <c r="BN47" s="611"/>
      <c r="BO47" s="611"/>
      <c r="BP47" s="611"/>
      <c r="BQ47" s="611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599"/>
      <c r="DQ47" s="599"/>
      <c r="DR47" s="599"/>
      <c r="DS47" s="599"/>
      <c r="DT47" s="599"/>
      <c r="DU47" s="599"/>
      <c r="DV47" s="599"/>
      <c r="DW47" s="599"/>
      <c r="DX47" s="599"/>
      <c r="DY47" s="599"/>
      <c r="DZ47" s="599"/>
      <c r="EA47" s="599"/>
      <c r="EB47" s="599"/>
      <c r="EC47" s="599"/>
      <c r="ED47" s="599"/>
      <c r="EE47" s="599"/>
      <c r="EF47" s="599"/>
      <c r="EG47" s="599"/>
      <c r="EH47" s="599"/>
      <c r="EI47" s="599"/>
      <c r="EJ47" s="599"/>
      <c r="EK47" s="599"/>
      <c r="EL47" s="599"/>
      <c r="EM47" s="599"/>
      <c r="EN47" s="599"/>
      <c r="EO47" s="599"/>
      <c r="EP47" s="599"/>
      <c r="EQ47" s="599"/>
      <c r="ER47" s="599"/>
      <c r="ES47" s="599"/>
      <c r="ET47" s="599"/>
      <c r="EU47" s="599"/>
      <c r="EV47" s="599"/>
      <c r="EW47" s="599"/>
      <c r="EX47" s="599"/>
      <c r="EY47" s="599"/>
      <c r="EZ47" s="599"/>
      <c r="FA47" s="599"/>
      <c r="FB47" s="599"/>
      <c r="FC47" s="599"/>
      <c r="FD47" s="599"/>
      <c r="FE47" s="599"/>
      <c r="FF47" s="599"/>
      <c r="FG47" s="599"/>
      <c r="FH47" s="599"/>
      <c r="FI47" s="599"/>
      <c r="FJ47" s="599"/>
      <c r="FK47" s="599"/>
      <c r="FL47" s="599"/>
      <c r="FM47" s="599"/>
      <c r="FN47" s="599"/>
      <c r="FO47" s="599"/>
      <c r="FP47" s="599"/>
      <c r="FQ47" s="599"/>
      <c r="FR47" s="599"/>
      <c r="FS47" s="599"/>
      <c r="FT47" s="599"/>
      <c r="FU47" s="599"/>
      <c r="FV47" s="599"/>
      <c r="FW47" s="599"/>
      <c r="FX47" s="599"/>
      <c r="FY47" s="599"/>
      <c r="FZ47" s="599"/>
      <c r="GA47" s="599"/>
      <c r="GB47" s="599"/>
      <c r="GC47" s="599"/>
      <c r="GD47" s="599"/>
      <c r="GE47" s="599"/>
      <c r="GF47" s="599"/>
      <c r="GG47" s="599"/>
      <c r="GH47" s="599"/>
      <c r="GI47" s="599"/>
      <c r="GJ47" s="599"/>
      <c r="GK47" s="599"/>
      <c r="GL47" s="599"/>
      <c r="GM47" s="599"/>
      <c r="GN47" s="599"/>
      <c r="GO47" s="599"/>
      <c r="GP47" s="599"/>
      <c r="GQ47" s="599"/>
      <c r="GR47" s="599"/>
      <c r="GS47" s="599"/>
      <c r="GT47" s="599"/>
      <c r="GU47" s="599"/>
      <c r="GV47" s="599"/>
      <c r="GW47" s="599"/>
      <c r="GX47" s="599"/>
      <c r="GY47" s="599"/>
      <c r="GZ47" s="599"/>
      <c r="HA47" s="599"/>
      <c r="HB47" s="599"/>
      <c r="HC47" s="599"/>
      <c r="HD47" s="599"/>
      <c r="HE47" s="599"/>
      <c r="HF47" s="599"/>
      <c r="HG47" s="599"/>
      <c r="HH47" s="599"/>
      <c r="HI47" s="599"/>
      <c r="HJ47" s="599"/>
      <c r="HK47" s="599"/>
      <c r="HL47" s="599"/>
      <c r="HM47" s="599"/>
      <c r="HN47" s="599"/>
      <c r="HO47" s="599"/>
      <c r="HP47" s="599"/>
      <c r="HQ47" s="599"/>
      <c r="HR47" s="599"/>
      <c r="HS47" s="599"/>
      <c r="HT47" s="599"/>
      <c r="HU47" s="599"/>
      <c r="HV47" s="599"/>
      <c r="HW47" s="599"/>
      <c r="HX47" s="599"/>
      <c r="HY47" s="599"/>
      <c r="HZ47" s="599"/>
      <c r="IA47" s="599"/>
      <c r="IB47" s="599"/>
      <c r="IC47" s="599"/>
      <c r="ID47" s="599"/>
      <c r="IE47" s="599"/>
      <c r="IF47" s="599"/>
      <c r="IG47" s="599"/>
      <c r="IH47" s="599"/>
      <c r="II47" s="599"/>
      <c r="IJ47" s="599"/>
      <c r="IK47" s="599"/>
      <c r="IL47" s="599"/>
      <c r="IM47" s="599"/>
      <c r="IN47" s="599"/>
      <c r="IO47" s="599"/>
      <c r="IP47" s="599"/>
      <c r="IQ47" s="599"/>
      <c r="IR47" s="599"/>
      <c r="IS47" s="599"/>
      <c r="IT47" s="599"/>
      <c r="IU47" s="599"/>
      <c r="IV47" s="599"/>
      <c r="IW47" s="599"/>
      <c r="IX47" s="599"/>
      <c r="IY47" s="599"/>
      <c r="IZ47" s="599"/>
      <c r="JA47" s="599"/>
      <c r="JB47" s="599"/>
      <c r="JC47" s="599"/>
    </row>
    <row r="48" spans="2:263" s="10" customFormat="1" ht="24.95" customHeight="1" thickBot="1" x14ac:dyDescent="0.25">
      <c r="B48" s="626" t="s">
        <v>143</v>
      </c>
      <c r="C48" s="626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0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L48" s="100"/>
      <c r="FM48" s="100"/>
      <c r="FN48" s="100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J48" s="100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</row>
    <row r="49" spans="1:69" ht="24.95" customHeight="1" thickBot="1" x14ac:dyDescent="0.25">
      <c r="A49" s="230"/>
      <c r="B49" s="616" t="s">
        <v>56</v>
      </c>
      <c r="C49" s="617"/>
      <c r="D49" s="607" t="s">
        <v>1</v>
      </c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/>
      <c r="Q49" s="607"/>
      <c r="R49" s="607"/>
      <c r="S49" s="608"/>
      <c r="T49" s="606" t="s">
        <v>8</v>
      </c>
      <c r="U49" s="607"/>
      <c r="V49" s="607"/>
      <c r="W49" s="607"/>
      <c r="X49" s="607"/>
      <c r="Y49" s="607"/>
      <c r="Z49" s="607"/>
      <c r="AA49" s="607"/>
      <c r="AB49" s="607"/>
      <c r="AC49" s="607"/>
      <c r="AD49" s="607"/>
      <c r="AE49" s="607"/>
      <c r="AF49" s="607"/>
      <c r="AG49" s="607"/>
      <c r="AH49" s="607"/>
      <c r="AI49" s="608"/>
      <c r="AJ49" s="606" t="s">
        <v>6</v>
      </c>
      <c r="AK49" s="607"/>
      <c r="AL49" s="607"/>
      <c r="AM49" s="607"/>
      <c r="AN49" s="607"/>
      <c r="AO49" s="607"/>
      <c r="AP49" s="607"/>
      <c r="AQ49" s="607"/>
      <c r="AR49" s="607"/>
      <c r="AS49" s="607"/>
      <c r="AT49" s="607"/>
      <c r="AU49" s="607"/>
      <c r="AV49" s="607"/>
      <c r="AW49" s="607"/>
      <c r="AX49" s="607"/>
      <c r="AY49" s="607"/>
      <c r="AZ49" s="508"/>
      <c r="BA49" s="508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</row>
    <row r="50" spans="1:69" ht="24.95" customHeight="1" thickBot="1" x14ac:dyDescent="0.25">
      <c r="A50" s="230"/>
      <c r="B50" s="624"/>
      <c r="C50" s="625"/>
      <c r="D50" s="610">
        <v>2006</v>
      </c>
      <c r="E50" s="610"/>
      <c r="F50" s="610">
        <v>2007</v>
      </c>
      <c r="G50" s="610"/>
      <c r="H50" s="610">
        <v>2008</v>
      </c>
      <c r="I50" s="610"/>
      <c r="J50" s="610">
        <v>2009</v>
      </c>
      <c r="K50" s="610"/>
      <c r="L50" s="610">
        <v>2010</v>
      </c>
      <c r="M50" s="610"/>
      <c r="N50" s="610">
        <v>2011</v>
      </c>
      <c r="O50" s="610"/>
      <c r="P50" s="610">
        <v>2012</v>
      </c>
      <c r="Q50" s="610"/>
      <c r="R50" s="610">
        <v>2013</v>
      </c>
      <c r="S50" s="613"/>
      <c r="T50" s="614">
        <v>2006</v>
      </c>
      <c r="U50" s="610"/>
      <c r="V50" s="610">
        <v>2007</v>
      </c>
      <c r="W50" s="610"/>
      <c r="X50" s="610">
        <v>2008</v>
      </c>
      <c r="Y50" s="610"/>
      <c r="Z50" s="610">
        <v>2009</v>
      </c>
      <c r="AA50" s="610"/>
      <c r="AB50" s="610">
        <v>2010</v>
      </c>
      <c r="AC50" s="610"/>
      <c r="AD50" s="610">
        <v>2011</v>
      </c>
      <c r="AE50" s="610"/>
      <c r="AF50" s="610">
        <v>2012</v>
      </c>
      <c r="AG50" s="610"/>
      <c r="AH50" s="610">
        <v>2013</v>
      </c>
      <c r="AI50" s="613">
        <v>2010</v>
      </c>
      <c r="AJ50" s="614">
        <v>2006</v>
      </c>
      <c r="AK50" s="610"/>
      <c r="AL50" s="610">
        <v>2007</v>
      </c>
      <c r="AM50" s="610"/>
      <c r="AN50" s="610">
        <v>2008</v>
      </c>
      <c r="AO50" s="610"/>
      <c r="AP50" s="610">
        <v>2009</v>
      </c>
      <c r="AQ50" s="610"/>
      <c r="AR50" s="610">
        <v>2010</v>
      </c>
      <c r="AS50" s="610"/>
      <c r="AT50" s="610">
        <v>2011</v>
      </c>
      <c r="AU50" s="610"/>
      <c r="AV50" s="610">
        <v>2012</v>
      </c>
      <c r="AW50" s="610"/>
      <c r="AX50" s="610">
        <v>2013</v>
      </c>
      <c r="AY50" s="610"/>
      <c r="AZ50" s="615"/>
      <c r="BA50" s="615"/>
      <c r="BB50" s="609"/>
      <c r="BC50" s="609"/>
      <c r="BD50" s="609"/>
      <c r="BE50" s="609"/>
      <c r="BF50" s="609"/>
      <c r="BG50" s="609"/>
      <c r="BH50" s="609"/>
      <c r="BI50" s="609"/>
      <c r="BJ50" s="609"/>
      <c r="BK50" s="609"/>
      <c r="BL50" s="609"/>
      <c r="BM50" s="609"/>
      <c r="BN50" s="609"/>
      <c r="BO50" s="609"/>
      <c r="BP50" s="609"/>
      <c r="BQ50" s="609"/>
    </row>
    <row r="51" spans="1:69" ht="24.95" customHeight="1" thickBot="1" x14ac:dyDescent="0.25">
      <c r="B51" s="319"/>
      <c r="C51" s="318" t="s">
        <v>141</v>
      </c>
      <c r="D51" s="300">
        <v>0</v>
      </c>
      <c r="E51" s="301"/>
      <c r="F51" s="301">
        <v>2</v>
      </c>
      <c r="G51" s="301"/>
      <c r="H51" s="301">
        <v>1</v>
      </c>
      <c r="I51" s="301"/>
      <c r="J51" s="301">
        <v>3</v>
      </c>
      <c r="K51" s="301"/>
      <c r="L51" s="301">
        <v>1</v>
      </c>
      <c r="M51" s="301"/>
      <c r="N51" s="301">
        <v>1</v>
      </c>
      <c r="O51" s="301"/>
      <c r="P51" s="302">
        <v>2</v>
      </c>
      <c r="Q51" s="303"/>
      <c r="R51" s="301">
        <v>2</v>
      </c>
      <c r="S51" s="304"/>
      <c r="T51" s="300">
        <v>0</v>
      </c>
      <c r="U51" s="301"/>
      <c r="V51" s="301">
        <v>800</v>
      </c>
      <c r="W51" s="301"/>
      <c r="X51" s="301">
        <v>800</v>
      </c>
      <c r="Y51" s="301"/>
      <c r="Z51" s="301">
        <v>2488</v>
      </c>
      <c r="AA51" s="301"/>
      <c r="AB51" s="301">
        <v>250</v>
      </c>
      <c r="AC51" s="312"/>
      <c r="AD51" s="301">
        <v>160</v>
      </c>
      <c r="AE51" s="301"/>
      <c r="AF51" s="301">
        <v>116</v>
      </c>
      <c r="AG51" s="301"/>
      <c r="AH51" s="301">
        <v>225</v>
      </c>
      <c r="AI51" s="304">
        <v>250</v>
      </c>
      <c r="AJ51" s="300">
        <v>0</v>
      </c>
      <c r="AK51" s="301"/>
      <c r="AL51" s="301">
        <v>6400</v>
      </c>
      <c r="AM51" s="301"/>
      <c r="AN51" s="301">
        <v>12800</v>
      </c>
      <c r="AO51" s="301"/>
      <c r="AP51" s="301">
        <v>19904</v>
      </c>
      <c r="AQ51" s="301"/>
      <c r="AR51" s="301">
        <v>27968</v>
      </c>
      <c r="AS51" s="312"/>
      <c r="AT51" s="301">
        <v>1280</v>
      </c>
      <c r="AU51" s="301"/>
      <c r="AV51" s="301">
        <v>5104</v>
      </c>
      <c r="AW51" s="301"/>
      <c r="AX51" s="301">
        <v>6720</v>
      </c>
      <c r="AY51" s="304">
        <v>6720</v>
      </c>
      <c r="AZ51" s="176"/>
      <c r="BA51" s="165"/>
      <c r="BB51" s="166"/>
      <c r="BC51" s="166"/>
      <c r="BD51" s="177"/>
      <c r="BE51" s="166"/>
      <c r="BF51" s="165"/>
      <c r="BG51" s="166"/>
      <c r="BH51" s="165"/>
      <c r="BI51" s="166"/>
      <c r="BJ51" s="165"/>
      <c r="BK51" s="166"/>
      <c r="BL51" s="165"/>
      <c r="BM51" s="116"/>
      <c r="BN51" s="165"/>
      <c r="BO51" s="166"/>
      <c r="BP51" s="165"/>
      <c r="BQ51" s="116"/>
    </row>
    <row r="52" spans="1:69" ht="24.95" customHeight="1" thickBot="1" x14ac:dyDescent="0.25">
      <c r="B52" s="315"/>
      <c r="C52" s="298" t="s">
        <v>10</v>
      </c>
      <c r="D52" s="305">
        <v>0</v>
      </c>
      <c r="E52" s="297"/>
      <c r="F52" s="297">
        <v>0</v>
      </c>
      <c r="G52" s="297"/>
      <c r="H52" s="297">
        <v>0</v>
      </c>
      <c r="I52" s="297"/>
      <c r="J52" s="297">
        <v>2</v>
      </c>
      <c r="K52" s="297"/>
      <c r="L52" s="297">
        <v>0</v>
      </c>
      <c r="M52" s="297"/>
      <c r="N52" s="297">
        <v>1</v>
      </c>
      <c r="O52" s="297"/>
      <c r="P52" s="297">
        <v>1</v>
      </c>
      <c r="Q52" s="297"/>
      <c r="R52" s="297">
        <v>0</v>
      </c>
      <c r="S52" s="306"/>
      <c r="T52" s="305">
        <v>0</v>
      </c>
      <c r="U52" s="297"/>
      <c r="V52" s="297">
        <v>0</v>
      </c>
      <c r="W52" s="297"/>
      <c r="X52" s="297">
        <v>0</v>
      </c>
      <c r="Y52" s="297"/>
      <c r="Z52" s="297">
        <v>465</v>
      </c>
      <c r="AA52" s="297"/>
      <c r="AB52" s="297">
        <v>0</v>
      </c>
      <c r="AC52" s="311"/>
      <c r="AD52" s="297">
        <v>30</v>
      </c>
      <c r="AE52" s="297"/>
      <c r="AF52" s="297">
        <v>113</v>
      </c>
      <c r="AG52" s="297"/>
      <c r="AH52" s="297">
        <v>0</v>
      </c>
      <c r="AI52" s="306">
        <v>0</v>
      </c>
      <c r="AJ52" s="305">
        <v>0</v>
      </c>
      <c r="AK52" s="297"/>
      <c r="AL52" s="297">
        <v>0</v>
      </c>
      <c r="AM52" s="297"/>
      <c r="AN52" s="297">
        <v>0</v>
      </c>
      <c r="AO52" s="297"/>
      <c r="AP52" s="297">
        <v>15792</v>
      </c>
      <c r="AQ52" s="297"/>
      <c r="AR52" s="297">
        <v>0</v>
      </c>
      <c r="AS52" s="311"/>
      <c r="AT52" s="297">
        <v>240</v>
      </c>
      <c r="AU52" s="297"/>
      <c r="AV52" s="297">
        <v>904</v>
      </c>
      <c r="AW52" s="297"/>
      <c r="AX52" s="297">
        <v>0</v>
      </c>
      <c r="AY52" s="306">
        <v>0</v>
      </c>
      <c r="AZ52" s="177"/>
      <c r="BA52" s="165"/>
      <c r="BB52" s="177"/>
      <c r="BC52" s="177"/>
      <c r="BD52" s="177"/>
      <c r="BE52" s="166"/>
      <c r="BF52" s="165"/>
      <c r="BG52" s="166"/>
      <c r="BH52" s="165"/>
      <c r="BI52" s="166"/>
      <c r="BJ52" s="165"/>
      <c r="BK52" s="166"/>
      <c r="BL52" s="165"/>
      <c r="BM52" s="116"/>
      <c r="BN52" s="165"/>
      <c r="BO52" s="166"/>
      <c r="BP52" s="165"/>
      <c r="BQ52" s="116"/>
    </row>
    <row r="53" spans="1:69" ht="24.95" customHeight="1" thickBot="1" x14ac:dyDescent="0.25">
      <c r="B53" s="315"/>
      <c r="C53" s="298" t="s">
        <v>83</v>
      </c>
      <c r="D53" s="305">
        <v>10</v>
      </c>
      <c r="E53" s="297"/>
      <c r="F53" s="297">
        <v>29</v>
      </c>
      <c r="G53" s="297"/>
      <c r="H53" s="297">
        <v>39</v>
      </c>
      <c r="I53" s="297"/>
      <c r="J53" s="297">
        <v>33</v>
      </c>
      <c r="K53" s="297"/>
      <c r="L53" s="297">
        <v>36</v>
      </c>
      <c r="M53" s="297"/>
      <c r="N53" s="297">
        <v>30</v>
      </c>
      <c r="O53" s="297"/>
      <c r="P53" s="297">
        <v>30</v>
      </c>
      <c r="Q53" s="297"/>
      <c r="R53" s="297">
        <v>33</v>
      </c>
      <c r="S53" s="306"/>
      <c r="T53" s="305">
        <v>2841</v>
      </c>
      <c r="U53" s="297"/>
      <c r="V53" s="297">
        <v>41676</v>
      </c>
      <c r="W53" s="297"/>
      <c r="X53" s="297">
        <v>28136</v>
      </c>
      <c r="Y53" s="297"/>
      <c r="Z53" s="297">
        <v>20577</v>
      </c>
      <c r="AA53" s="297"/>
      <c r="AB53" s="297">
        <v>16377</v>
      </c>
      <c r="AC53" s="311"/>
      <c r="AD53" s="297">
        <v>14416</v>
      </c>
      <c r="AE53" s="297"/>
      <c r="AF53" s="297">
        <v>9049</v>
      </c>
      <c r="AG53" s="297"/>
      <c r="AH53" s="297">
        <v>12144</v>
      </c>
      <c r="AI53" s="306">
        <v>16377</v>
      </c>
      <c r="AJ53" s="305">
        <v>82632</v>
      </c>
      <c r="AK53" s="297"/>
      <c r="AL53" s="297">
        <v>2057232</v>
      </c>
      <c r="AM53" s="297"/>
      <c r="AN53" s="297">
        <v>1418424</v>
      </c>
      <c r="AO53" s="297"/>
      <c r="AP53" s="297">
        <v>1034840</v>
      </c>
      <c r="AQ53" s="297"/>
      <c r="AR53" s="297">
        <v>613540</v>
      </c>
      <c r="AS53" s="311"/>
      <c r="AT53" s="297">
        <v>1308808</v>
      </c>
      <c r="AU53" s="297"/>
      <c r="AV53" s="297">
        <v>1034080</v>
      </c>
      <c r="AW53" s="297"/>
      <c r="AX53" s="297">
        <v>1057074</v>
      </c>
      <c r="AY53" s="306">
        <v>1057074</v>
      </c>
      <c r="AZ53" s="176"/>
      <c r="BA53" s="165"/>
      <c r="BB53" s="177"/>
      <c r="BC53" s="177"/>
      <c r="BD53" s="177"/>
      <c r="BE53" s="166"/>
      <c r="BF53" s="165"/>
      <c r="BG53" s="166"/>
      <c r="BH53" s="165"/>
      <c r="BI53" s="166"/>
      <c r="BJ53" s="165"/>
      <c r="BK53" s="166"/>
      <c r="BL53" s="165"/>
      <c r="BM53" s="116"/>
      <c r="BN53" s="165"/>
      <c r="BO53" s="166"/>
      <c r="BP53" s="165"/>
      <c r="BQ53" s="116"/>
    </row>
    <row r="54" spans="1:69" ht="24.95" customHeight="1" thickBot="1" x14ac:dyDescent="0.25">
      <c r="B54" s="315"/>
      <c r="C54" s="298" t="s">
        <v>57</v>
      </c>
      <c r="D54" s="305">
        <v>6</v>
      </c>
      <c r="E54" s="297"/>
      <c r="F54" s="297">
        <v>8</v>
      </c>
      <c r="G54" s="297"/>
      <c r="H54" s="297">
        <v>8</v>
      </c>
      <c r="I54" s="297"/>
      <c r="J54" s="297">
        <v>22</v>
      </c>
      <c r="K54" s="297"/>
      <c r="L54" s="297">
        <v>22</v>
      </c>
      <c r="M54" s="297"/>
      <c r="N54" s="297">
        <v>24</v>
      </c>
      <c r="O54" s="297"/>
      <c r="P54" s="297">
        <v>13</v>
      </c>
      <c r="Q54" s="297"/>
      <c r="R54" s="297">
        <v>28</v>
      </c>
      <c r="S54" s="306"/>
      <c r="T54" s="305">
        <v>702</v>
      </c>
      <c r="U54" s="297"/>
      <c r="V54" s="297">
        <v>1089</v>
      </c>
      <c r="W54" s="297"/>
      <c r="X54" s="297">
        <v>610</v>
      </c>
      <c r="Y54" s="297"/>
      <c r="Z54" s="297">
        <v>7242</v>
      </c>
      <c r="AA54" s="297"/>
      <c r="AB54" s="297">
        <v>6199</v>
      </c>
      <c r="AC54" s="311"/>
      <c r="AD54" s="297">
        <v>5858</v>
      </c>
      <c r="AE54" s="297"/>
      <c r="AF54" s="297">
        <v>5286</v>
      </c>
      <c r="AG54" s="297"/>
      <c r="AH54" s="297">
        <v>6388</v>
      </c>
      <c r="AI54" s="306">
        <v>6199</v>
      </c>
      <c r="AJ54" s="305">
        <v>17832</v>
      </c>
      <c r="AK54" s="297"/>
      <c r="AL54" s="297">
        <v>24368</v>
      </c>
      <c r="AM54" s="297"/>
      <c r="AN54" s="297">
        <v>40856</v>
      </c>
      <c r="AO54" s="297"/>
      <c r="AP54" s="297">
        <v>284576</v>
      </c>
      <c r="AQ54" s="297"/>
      <c r="AR54" s="297">
        <v>341952</v>
      </c>
      <c r="AS54" s="311"/>
      <c r="AT54" s="297">
        <v>328816</v>
      </c>
      <c r="AU54" s="297"/>
      <c r="AV54" s="297">
        <v>212656</v>
      </c>
      <c r="AW54" s="297"/>
      <c r="AX54" s="297">
        <v>269400</v>
      </c>
      <c r="AY54" s="306">
        <v>269400</v>
      </c>
      <c r="AZ54" s="176"/>
      <c r="BA54" s="165"/>
      <c r="BB54" s="177"/>
      <c r="BC54" s="177"/>
      <c r="BD54" s="177"/>
      <c r="BE54" s="166"/>
      <c r="BF54" s="165"/>
      <c r="BG54" s="166"/>
      <c r="BH54" s="165"/>
      <c r="BI54" s="166"/>
      <c r="BJ54" s="165"/>
      <c r="BK54" s="166"/>
      <c r="BL54" s="165"/>
      <c r="BM54" s="116"/>
      <c r="BN54" s="165"/>
      <c r="BO54" s="166"/>
      <c r="BP54" s="165"/>
      <c r="BQ54" s="116"/>
    </row>
    <row r="55" spans="1:69" ht="24.95" customHeight="1" thickBot="1" x14ac:dyDescent="0.25">
      <c r="B55" s="315"/>
      <c r="C55" s="298" t="s">
        <v>12</v>
      </c>
      <c r="D55" s="305">
        <v>12</v>
      </c>
      <c r="E55" s="297"/>
      <c r="F55" s="297">
        <v>3</v>
      </c>
      <c r="G55" s="297"/>
      <c r="H55" s="297">
        <v>2</v>
      </c>
      <c r="I55" s="297"/>
      <c r="J55" s="297">
        <v>2</v>
      </c>
      <c r="K55" s="297"/>
      <c r="L55" s="297">
        <v>5</v>
      </c>
      <c r="M55" s="297"/>
      <c r="N55" s="297">
        <v>2</v>
      </c>
      <c r="O55" s="297"/>
      <c r="P55" s="297">
        <v>2</v>
      </c>
      <c r="Q55" s="297"/>
      <c r="R55" s="297">
        <v>2</v>
      </c>
      <c r="S55" s="306"/>
      <c r="T55" s="305">
        <v>5686</v>
      </c>
      <c r="U55" s="297"/>
      <c r="V55" s="297">
        <v>518</v>
      </c>
      <c r="W55" s="297"/>
      <c r="X55" s="297">
        <v>913</v>
      </c>
      <c r="Y55" s="297"/>
      <c r="Z55" s="297">
        <v>229</v>
      </c>
      <c r="AA55" s="297"/>
      <c r="AB55" s="297">
        <v>2493</v>
      </c>
      <c r="AC55" s="311"/>
      <c r="AD55" s="297">
        <v>1660</v>
      </c>
      <c r="AE55" s="297"/>
      <c r="AF55" s="297">
        <v>279</v>
      </c>
      <c r="AG55" s="297"/>
      <c r="AH55" s="297">
        <v>190</v>
      </c>
      <c r="AI55" s="306">
        <v>2493</v>
      </c>
      <c r="AJ55" s="305">
        <v>42958</v>
      </c>
      <c r="AK55" s="297"/>
      <c r="AL55" s="297">
        <v>9776</v>
      </c>
      <c r="AM55" s="297"/>
      <c r="AN55" s="297">
        <v>9112</v>
      </c>
      <c r="AO55" s="297"/>
      <c r="AP55" s="297">
        <v>1658</v>
      </c>
      <c r="AQ55" s="297"/>
      <c r="AR55" s="297">
        <v>53048</v>
      </c>
      <c r="AS55" s="311"/>
      <c r="AT55" s="297">
        <v>39160</v>
      </c>
      <c r="AU55" s="297"/>
      <c r="AV55" s="297">
        <v>2896</v>
      </c>
      <c r="AW55" s="297"/>
      <c r="AX55" s="297">
        <v>1520</v>
      </c>
      <c r="AY55" s="306">
        <v>1520</v>
      </c>
      <c r="AZ55" s="178"/>
      <c r="BA55" s="165"/>
      <c r="BB55" s="177"/>
      <c r="BC55" s="177"/>
      <c r="BD55" s="177"/>
      <c r="BE55" s="166"/>
      <c r="BF55" s="165"/>
      <c r="BG55" s="166"/>
      <c r="BH55" s="165"/>
      <c r="BI55" s="166"/>
      <c r="BJ55" s="165"/>
      <c r="BK55" s="166"/>
      <c r="BL55" s="165"/>
      <c r="BM55" s="116"/>
      <c r="BN55" s="165"/>
      <c r="BO55" s="166"/>
      <c r="BP55" s="165"/>
      <c r="BQ55" s="116"/>
    </row>
    <row r="56" spans="1:69" ht="24.95" customHeight="1" thickBot="1" x14ac:dyDescent="0.25">
      <c r="B56" s="315"/>
      <c r="C56" s="298" t="s">
        <v>43</v>
      </c>
      <c r="D56" s="305">
        <v>9</v>
      </c>
      <c r="E56" s="297"/>
      <c r="F56" s="297">
        <v>9</v>
      </c>
      <c r="G56" s="297"/>
      <c r="H56" s="297">
        <v>4</v>
      </c>
      <c r="I56" s="297"/>
      <c r="J56" s="297">
        <v>14</v>
      </c>
      <c r="K56" s="297"/>
      <c r="L56" s="297">
        <v>4</v>
      </c>
      <c r="M56" s="297"/>
      <c r="N56" s="297">
        <v>10</v>
      </c>
      <c r="O56" s="297"/>
      <c r="P56" s="297">
        <v>5</v>
      </c>
      <c r="Q56" s="297"/>
      <c r="R56" s="297">
        <v>2</v>
      </c>
      <c r="S56" s="306"/>
      <c r="T56" s="305">
        <v>550</v>
      </c>
      <c r="U56" s="297"/>
      <c r="V56" s="297">
        <v>730</v>
      </c>
      <c r="W56" s="297"/>
      <c r="X56" s="297">
        <v>577</v>
      </c>
      <c r="Y56" s="297"/>
      <c r="Z56" s="297">
        <v>1359</v>
      </c>
      <c r="AA56" s="297"/>
      <c r="AB56" s="297">
        <v>530</v>
      </c>
      <c r="AC56" s="311"/>
      <c r="AD56" s="297">
        <v>2629</v>
      </c>
      <c r="AE56" s="297"/>
      <c r="AF56" s="297">
        <v>250</v>
      </c>
      <c r="AG56" s="297"/>
      <c r="AH56" s="297">
        <v>482</v>
      </c>
      <c r="AI56" s="306">
        <v>530</v>
      </c>
      <c r="AJ56" s="305">
        <v>20440</v>
      </c>
      <c r="AK56" s="297"/>
      <c r="AL56" s="297">
        <v>25792</v>
      </c>
      <c r="AM56" s="297"/>
      <c r="AN56" s="297">
        <v>7680</v>
      </c>
      <c r="AO56" s="297"/>
      <c r="AP56" s="297">
        <v>31960</v>
      </c>
      <c r="AQ56" s="297"/>
      <c r="AR56" s="297">
        <v>20040</v>
      </c>
      <c r="AS56" s="311"/>
      <c r="AT56" s="297">
        <v>33496</v>
      </c>
      <c r="AU56" s="297"/>
      <c r="AV56" s="297">
        <v>3520</v>
      </c>
      <c r="AW56" s="297"/>
      <c r="AX56" s="297">
        <v>10576</v>
      </c>
      <c r="AY56" s="306">
        <v>10576</v>
      </c>
      <c r="AZ56" s="176"/>
      <c r="BA56" s="165"/>
      <c r="BB56" s="177"/>
      <c r="BC56" s="177"/>
      <c r="BD56" s="177"/>
      <c r="BE56" s="166"/>
      <c r="BF56" s="165"/>
      <c r="BG56" s="166"/>
      <c r="BH56" s="165"/>
      <c r="BI56" s="166"/>
      <c r="BJ56" s="165"/>
      <c r="BK56" s="166"/>
      <c r="BL56" s="165"/>
      <c r="BM56" s="116"/>
      <c r="BN56" s="165"/>
      <c r="BO56" s="166"/>
      <c r="BP56" s="165"/>
      <c r="BQ56" s="116"/>
    </row>
    <row r="57" spans="1:69" ht="24.95" customHeight="1" thickBot="1" x14ac:dyDescent="0.25">
      <c r="B57" s="315"/>
      <c r="C57" s="298" t="s">
        <v>65</v>
      </c>
      <c r="D57" s="305">
        <v>2</v>
      </c>
      <c r="E57" s="297"/>
      <c r="F57" s="297">
        <v>0</v>
      </c>
      <c r="G57" s="297"/>
      <c r="H57" s="297">
        <v>0</v>
      </c>
      <c r="I57" s="297"/>
      <c r="J57" s="297">
        <v>0</v>
      </c>
      <c r="K57" s="297"/>
      <c r="L57" s="297">
        <v>4</v>
      </c>
      <c r="M57" s="297"/>
      <c r="N57" s="297">
        <v>2</v>
      </c>
      <c r="O57" s="297"/>
      <c r="P57" s="297">
        <v>5</v>
      </c>
      <c r="Q57" s="297"/>
      <c r="R57" s="297">
        <v>3</v>
      </c>
      <c r="S57" s="306"/>
      <c r="T57" s="305">
        <v>306</v>
      </c>
      <c r="U57" s="297"/>
      <c r="V57" s="297">
        <v>0</v>
      </c>
      <c r="W57" s="297"/>
      <c r="X57" s="297">
        <v>0</v>
      </c>
      <c r="Y57" s="297"/>
      <c r="Z57" s="297">
        <v>0</v>
      </c>
      <c r="AA57" s="297"/>
      <c r="AB57" s="297">
        <v>698</v>
      </c>
      <c r="AC57" s="311"/>
      <c r="AD57" s="297">
        <v>96</v>
      </c>
      <c r="AE57" s="297"/>
      <c r="AF57" s="297">
        <v>1151</v>
      </c>
      <c r="AG57" s="297"/>
      <c r="AH57" s="297">
        <v>1737</v>
      </c>
      <c r="AI57" s="313">
        <v>698</v>
      </c>
      <c r="AJ57" s="305">
        <v>2448</v>
      </c>
      <c r="AK57" s="297"/>
      <c r="AL57" s="297">
        <v>0</v>
      </c>
      <c r="AM57" s="297"/>
      <c r="AN57" s="297">
        <v>0</v>
      </c>
      <c r="AO57" s="297"/>
      <c r="AP57" s="297">
        <v>0</v>
      </c>
      <c r="AQ57" s="297"/>
      <c r="AR57" s="297">
        <v>6208</v>
      </c>
      <c r="AS57" s="311"/>
      <c r="AT57" s="297">
        <v>1520</v>
      </c>
      <c r="AU57" s="297"/>
      <c r="AV57" s="297">
        <v>11496</v>
      </c>
      <c r="AW57" s="297"/>
      <c r="AX57" s="297">
        <v>41688</v>
      </c>
      <c r="AY57" s="313">
        <v>41688</v>
      </c>
      <c r="AZ57" s="177"/>
      <c r="BA57" s="165"/>
      <c r="BB57" s="177"/>
      <c r="BC57" s="177"/>
      <c r="BD57" s="177"/>
      <c r="BE57" s="166"/>
      <c r="BF57" s="165"/>
      <c r="BG57" s="166"/>
      <c r="BH57" s="165"/>
      <c r="BI57" s="166"/>
      <c r="BJ57" s="165"/>
      <c r="BK57" s="166"/>
      <c r="BL57" s="165"/>
      <c r="BM57" s="116"/>
      <c r="BN57" s="165"/>
      <c r="BO57" s="166"/>
      <c r="BP57" s="165"/>
      <c r="BQ57" s="116"/>
    </row>
    <row r="58" spans="1:69" ht="24.95" customHeight="1" thickBot="1" x14ac:dyDescent="0.25">
      <c r="B58" s="315"/>
      <c r="C58" s="298" t="s">
        <v>32</v>
      </c>
      <c r="D58" s="305">
        <v>0</v>
      </c>
      <c r="E58" s="297"/>
      <c r="F58" s="299">
        <v>0</v>
      </c>
      <c r="G58" s="299"/>
      <c r="H58" s="297">
        <v>0</v>
      </c>
      <c r="I58" s="297"/>
      <c r="J58" s="297">
        <v>0</v>
      </c>
      <c r="K58" s="297"/>
      <c r="L58" s="297">
        <v>0</v>
      </c>
      <c r="M58" s="297"/>
      <c r="N58" s="297">
        <v>0</v>
      </c>
      <c r="O58" s="297"/>
      <c r="P58" s="297">
        <v>0</v>
      </c>
      <c r="Q58" s="297"/>
      <c r="R58" s="297">
        <v>0</v>
      </c>
      <c r="S58" s="306"/>
      <c r="T58" s="305">
        <v>0</v>
      </c>
      <c r="U58" s="297"/>
      <c r="V58" s="297">
        <v>0</v>
      </c>
      <c r="W58" s="297"/>
      <c r="X58" s="297">
        <v>0</v>
      </c>
      <c r="Y58" s="297"/>
      <c r="Z58" s="297">
        <v>0</v>
      </c>
      <c r="AA58" s="297"/>
      <c r="AB58" s="297">
        <v>0</v>
      </c>
      <c r="AC58" s="311"/>
      <c r="AD58" s="297">
        <v>0</v>
      </c>
      <c r="AE58" s="297"/>
      <c r="AF58" s="297">
        <v>0</v>
      </c>
      <c r="AG58" s="297"/>
      <c r="AH58" s="297">
        <v>0</v>
      </c>
      <c r="AI58" s="306">
        <v>0</v>
      </c>
      <c r="AJ58" s="305">
        <v>0</v>
      </c>
      <c r="AK58" s="297"/>
      <c r="AL58" s="297">
        <v>0</v>
      </c>
      <c r="AM58" s="297"/>
      <c r="AN58" s="297">
        <v>0</v>
      </c>
      <c r="AO58" s="297"/>
      <c r="AP58" s="297">
        <v>0</v>
      </c>
      <c r="AQ58" s="297"/>
      <c r="AR58" s="297">
        <v>0</v>
      </c>
      <c r="AS58" s="311"/>
      <c r="AT58" s="297">
        <v>0</v>
      </c>
      <c r="AU58" s="297"/>
      <c r="AV58" s="297">
        <v>0</v>
      </c>
      <c r="AW58" s="297"/>
      <c r="AX58" s="297">
        <v>0</v>
      </c>
      <c r="AY58" s="306">
        <v>0</v>
      </c>
      <c r="AZ58" s="176"/>
      <c r="BA58" s="165"/>
      <c r="BB58" s="177"/>
      <c r="BC58" s="177"/>
      <c r="BD58" s="177"/>
      <c r="BE58" s="166"/>
      <c r="BF58" s="165"/>
      <c r="BG58" s="166"/>
      <c r="BH58" s="165"/>
      <c r="BI58" s="166"/>
      <c r="BJ58" s="165"/>
      <c r="BK58" s="166"/>
      <c r="BL58" s="165"/>
      <c r="BM58" s="116"/>
      <c r="BN58" s="165"/>
      <c r="BO58" s="166"/>
      <c r="BP58" s="165"/>
      <c r="BQ58" s="116"/>
    </row>
    <row r="59" spans="1:69" ht="24.95" customHeight="1" thickBot="1" x14ac:dyDescent="0.25">
      <c r="B59" s="315"/>
      <c r="C59" s="298" t="s">
        <v>58</v>
      </c>
      <c r="D59" s="305">
        <v>13</v>
      </c>
      <c r="E59" s="297"/>
      <c r="F59" s="297">
        <v>13</v>
      </c>
      <c r="G59" s="297"/>
      <c r="H59" s="297">
        <v>3</v>
      </c>
      <c r="I59" s="297"/>
      <c r="J59" s="297">
        <v>9</v>
      </c>
      <c r="K59" s="297"/>
      <c r="L59" s="297">
        <v>4</v>
      </c>
      <c r="M59" s="297"/>
      <c r="N59" s="297">
        <v>8</v>
      </c>
      <c r="O59" s="297"/>
      <c r="P59" s="297">
        <v>5</v>
      </c>
      <c r="Q59" s="297"/>
      <c r="R59" s="297">
        <v>8</v>
      </c>
      <c r="S59" s="306"/>
      <c r="T59" s="305">
        <v>4971</v>
      </c>
      <c r="U59" s="297"/>
      <c r="V59" s="297">
        <v>2736</v>
      </c>
      <c r="W59" s="297"/>
      <c r="X59" s="297">
        <v>908</v>
      </c>
      <c r="Y59" s="297"/>
      <c r="Z59" s="297">
        <v>1957</v>
      </c>
      <c r="AA59" s="297"/>
      <c r="AB59" s="297">
        <v>2731</v>
      </c>
      <c r="AC59" s="311"/>
      <c r="AD59" s="297">
        <v>1098</v>
      </c>
      <c r="AE59" s="297"/>
      <c r="AF59" s="297">
        <v>1126</v>
      </c>
      <c r="AG59" s="297"/>
      <c r="AH59" s="297">
        <v>847</v>
      </c>
      <c r="AI59" s="306">
        <v>2731</v>
      </c>
      <c r="AJ59" s="305">
        <v>86458</v>
      </c>
      <c r="AK59" s="297"/>
      <c r="AL59" s="297">
        <v>87632</v>
      </c>
      <c r="AM59" s="297"/>
      <c r="AN59" s="297">
        <v>9576</v>
      </c>
      <c r="AO59" s="297"/>
      <c r="AP59" s="297">
        <v>36272</v>
      </c>
      <c r="AQ59" s="297"/>
      <c r="AR59" s="297">
        <v>190584</v>
      </c>
      <c r="AS59" s="311"/>
      <c r="AT59" s="297">
        <v>53424</v>
      </c>
      <c r="AU59" s="297"/>
      <c r="AV59" s="297">
        <v>108966</v>
      </c>
      <c r="AW59" s="297"/>
      <c r="AX59" s="297">
        <v>18008</v>
      </c>
      <c r="AY59" s="306">
        <v>18008</v>
      </c>
      <c r="AZ59" s="177"/>
      <c r="BA59" s="165"/>
      <c r="BB59" s="177"/>
      <c r="BC59" s="177"/>
      <c r="BD59" s="177"/>
      <c r="BE59" s="166"/>
      <c r="BF59" s="165"/>
      <c r="BG59" s="166"/>
      <c r="BH59" s="165"/>
      <c r="BI59" s="166"/>
      <c r="BJ59" s="165"/>
      <c r="BK59" s="166"/>
      <c r="BL59" s="165"/>
      <c r="BM59" s="116"/>
      <c r="BN59" s="165"/>
      <c r="BO59" s="166"/>
      <c r="BP59" s="165"/>
      <c r="BQ59" s="116"/>
    </row>
    <row r="60" spans="1:69" ht="24.95" customHeight="1" thickBot="1" x14ac:dyDescent="0.25">
      <c r="B60" s="315"/>
      <c r="C60" s="298" t="s">
        <v>44</v>
      </c>
      <c r="D60" s="305">
        <v>0</v>
      </c>
      <c r="E60" s="297"/>
      <c r="F60" s="297">
        <v>1</v>
      </c>
      <c r="G60" s="297"/>
      <c r="H60" s="297">
        <v>0</v>
      </c>
      <c r="I60" s="297"/>
      <c r="J60" s="297">
        <v>0</v>
      </c>
      <c r="K60" s="297"/>
      <c r="L60" s="297">
        <v>0</v>
      </c>
      <c r="M60" s="297"/>
      <c r="N60" s="297">
        <v>1</v>
      </c>
      <c r="O60" s="297"/>
      <c r="P60" s="297">
        <v>4</v>
      </c>
      <c r="Q60" s="297"/>
      <c r="R60" s="297">
        <v>1</v>
      </c>
      <c r="S60" s="306"/>
      <c r="T60" s="305">
        <v>0</v>
      </c>
      <c r="U60" s="297"/>
      <c r="V60" s="297">
        <v>8</v>
      </c>
      <c r="W60" s="297"/>
      <c r="X60" s="297">
        <v>0</v>
      </c>
      <c r="Y60" s="297"/>
      <c r="Z60" s="297">
        <v>0</v>
      </c>
      <c r="AA60" s="297"/>
      <c r="AB60" s="297">
        <v>0</v>
      </c>
      <c r="AC60" s="311"/>
      <c r="AD60" s="297">
        <v>70</v>
      </c>
      <c r="AE60" s="297"/>
      <c r="AF60" s="297">
        <v>352</v>
      </c>
      <c r="AG60" s="297"/>
      <c r="AH60" s="297">
        <v>1374</v>
      </c>
      <c r="AI60" s="306">
        <v>0</v>
      </c>
      <c r="AJ60" s="305">
        <v>0</v>
      </c>
      <c r="AK60" s="297"/>
      <c r="AL60" s="297">
        <v>64</v>
      </c>
      <c r="AM60" s="297"/>
      <c r="AN60" s="297">
        <v>0</v>
      </c>
      <c r="AO60" s="297"/>
      <c r="AP60" s="297">
        <v>0</v>
      </c>
      <c r="AQ60" s="297"/>
      <c r="AR60" s="297">
        <v>0</v>
      </c>
      <c r="AS60" s="311"/>
      <c r="AT60" s="297">
        <v>1120</v>
      </c>
      <c r="AU60" s="297"/>
      <c r="AV60" s="297">
        <v>4192</v>
      </c>
      <c r="AW60" s="297"/>
      <c r="AX60" s="297">
        <v>30856</v>
      </c>
      <c r="AY60" s="306">
        <v>30856</v>
      </c>
      <c r="AZ60" s="177"/>
      <c r="BA60" s="165"/>
      <c r="BB60" s="177"/>
      <c r="BC60" s="177"/>
      <c r="BD60" s="177"/>
      <c r="BE60" s="166"/>
      <c r="BF60" s="165"/>
      <c r="BG60" s="166"/>
      <c r="BH60" s="165"/>
      <c r="BI60" s="166"/>
      <c r="BJ60" s="165"/>
      <c r="BK60" s="166"/>
      <c r="BL60" s="165"/>
      <c r="BM60" s="116"/>
      <c r="BN60" s="165"/>
      <c r="BO60" s="166"/>
      <c r="BP60" s="165"/>
      <c r="BQ60" s="116"/>
    </row>
    <row r="61" spans="1:69" ht="24.95" customHeight="1" thickBot="1" x14ac:dyDescent="0.25">
      <c r="B61" s="315"/>
      <c r="C61" s="298" t="s">
        <v>84</v>
      </c>
      <c r="D61" s="305">
        <v>7</v>
      </c>
      <c r="E61" s="297"/>
      <c r="F61" s="299">
        <v>2</v>
      </c>
      <c r="G61" s="299"/>
      <c r="H61" s="297">
        <v>1</v>
      </c>
      <c r="I61" s="297"/>
      <c r="J61" s="297">
        <v>0</v>
      </c>
      <c r="K61" s="297"/>
      <c r="L61" s="297">
        <v>0</v>
      </c>
      <c r="M61" s="297"/>
      <c r="N61" s="297">
        <v>1</v>
      </c>
      <c r="O61" s="297"/>
      <c r="P61" s="297">
        <v>2</v>
      </c>
      <c r="Q61" s="297"/>
      <c r="R61" s="297">
        <v>1</v>
      </c>
      <c r="S61" s="306"/>
      <c r="T61" s="305">
        <v>3387</v>
      </c>
      <c r="U61" s="297"/>
      <c r="V61" s="297">
        <v>100</v>
      </c>
      <c r="W61" s="297"/>
      <c r="X61" s="297">
        <v>57</v>
      </c>
      <c r="Y61" s="297"/>
      <c r="Z61" s="297">
        <v>0</v>
      </c>
      <c r="AA61" s="297"/>
      <c r="AB61" s="297">
        <v>0</v>
      </c>
      <c r="AC61" s="311"/>
      <c r="AD61" s="297">
        <v>64</v>
      </c>
      <c r="AE61" s="297"/>
      <c r="AF61" s="297">
        <v>320</v>
      </c>
      <c r="AG61" s="297"/>
      <c r="AH61" s="297">
        <v>334</v>
      </c>
      <c r="AI61" s="306">
        <v>0</v>
      </c>
      <c r="AJ61" s="305">
        <v>185184</v>
      </c>
      <c r="AK61" s="297"/>
      <c r="AL61" s="297">
        <v>800</v>
      </c>
      <c r="AM61" s="297"/>
      <c r="AN61" s="297">
        <v>1368</v>
      </c>
      <c r="AO61" s="297"/>
      <c r="AP61" s="297">
        <v>0</v>
      </c>
      <c r="AQ61" s="297"/>
      <c r="AR61" s="297">
        <v>0</v>
      </c>
      <c r="AS61" s="311"/>
      <c r="AT61" s="297">
        <v>512</v>
      </c>
      <c r="AU61" s="297"/>
      <c r="AV61" s="297">
        <v>10688</v>
      </c>
      <c r="AW61" s="297"/>
      <c r="AX61" s="297">
        <v>13360</v>
      </c>
      <c r="AY61" s="306">
        <v>13360</v>
      </c>
      <c r="AZ61" s="176"/>
      <c r="BA61" s="165"/>
      <c r="BB61" s="177"/>
      <c r="BC61" s="177"/>
      <c r="BD61" s="177"/>
      <c r="BE61" s="166"/>
      <c r="BF61" s="165"/>
      <c r="BG61" s="166"/>
      <c r="BH61" s="165"/>
      <c r="BI61" s="166"/>
      <c r="BJ61" s="165"/>
      <c r="BK61" s="166"/>
      <c r="BL61" s="165"/>
      <c r="BM61" s="116"/>
      <c r="BN61" s="165"/>
      <c r="BO61" s="166"/>
      <c r="BP61" s="165"/>
      <c r="BQ61" s="116"/>
    </row>
    <row r="62" spans="1:69" ht="24.95" customHeight="1" thickBot="1" x14ac:dyDescent="0.25">
      <c r="B62" s="315"/>
      <c r="C62" s="298" t="s">
        <v>48</v>
      </c>
      <c r="D62" s="307">
        <v>6</v>
      </c>
      <c r="E62" s="299"/>
      <c r="F62" s="299">
        <v>4</v>
      </c>
      <c r="G62" s="299"/>
      <c r="H62" s="299">
        <v>1</v>
      </c>
      <c r="I62" s="299"/>
      <c r="J62" s="299">
        <v>4</v>
      </c>
      <c r="K62" s="299"/>
      <c r="L62" s="299">
        <v>5</v>
      </c>
      <c r="M62" s="299"/>
      <c r="N62" s="299">
        <v>3</v>
      </c>
      <c r="O62" s="297"/>
      <c r="P62" s="297">
        <v>12</v>
      </c>
      <c r="Q62" s="297"/>
      <c r="R62" s="297">
        <v>7</v>
      </c>
      <c r="S62" s="306"/>
      <c r="T62" s="305">
        <v>956</v>
      </c>
      <c r="U62" s="297"/>
      <c r="V62" s="297">
        <v>386</v>
      </c>
      <c r="W62" s="297"/>
      <c r="X62" s="297">
        <v>341</v>
      </c>
      <c r="Y62" s="297"/>
      <c r="Z62" s="297">
        <v>892</v>
      </c>
      <c r="AA62" s="297"/>
      <c r="AB62" s="297">
        <v>1083</v>
      </c>
      <c r="AC62" s="311"/>
      <c r="AD62" s="297">
        <v>655</v>
      </c>
      <c r="AE62" s="297"/>
      <c r="AF62" s="297">
        <v>3555</v>
      </c>
      <c r="AG62" s="297"/>
      <c r="AH62" s="297">
        <v>771</v>
      </c>
      <c r="AI62" s="306">
        <v>1083</v>
      </c>
      <c r="AJ62" s="305">
        <v>7304</v>
      </c>
      <c r="AK62" s="297"/>
      <c r="AL62" s="297">
        <v>4032</v>
      </c>
      <c r="AM62" s="297"/>
      <c r="AN62" s="297">
        <v>8192</v>
      </c>
      <c r="AO62" s="297"/>
      <c r="AP62" s="297">
        <v>13088</v>
      </c>
      <c r="AQ62" s="297"/>
      <c r="AR62" s="297">
        <v>20512</v>
      </c>
      <c r="AS62" s="311"/>
      <c r="AT62" s="297">
        <v>30496</v>
      </c>
      <c r="AU62" s="297"/>
      <c r="AV62" s="297">
        <v>29624</v>
      </c>
      <c r="AW62" s="297"/>
      <c r="AX62" s="297">
        <v>27688</v>
      </c>
      <c r="AY62" s="306">
        <v>27688</v>
      </c>
      <c r="AZ62" s="176"/>
      <c r="BA62" s="165"/>
      <c r="BB62" s="177"/>
      <c r="BC62" s="177"/>
      <c r="BD62" s="177"/>
      <c r="BE62" s="166"/>
      <c r="BF62" s="165"/>
      <c r="BG62" s="166"/>
      <c r="BH62" s="165"/>
      <c r="BI62" s="166"/>
      <c r="BJ62" s="165"/>
      <c r="BK62" s="166"/>
      <c r="BL62" s="165"/>
      <c r="BM62" s="116"/>
      <c r="BN62" s="165"/>
      <c r="BO62" s="166"/>
      <c r="BP62" s="165"/>
      <c r="BQ62" s="116"/>
    </row>
    <row r="63" spans="1:69" ht="24.95" customHeight="1" thickBot="1" x14ac:dyDescent="0.25">
      <c r="B63" s="315"/>
      <c r="C63" s="298" t="s">
        <v>13</v>
      </c>
      <c r="D63" s="305">
        <v>1</v>
      </c>
      <c r="E63" s="297"/>
      <c r="F63" s="299">
        <v>2</v>
      </c>
      <c r="G63" s="299"/>
      <c r="H63" s="297">
        <v>2</v>
      </c>
      <c r="I63" s="297"/>
      <c r="J63" s="297">
        <v>3</v>
      </c>
      <c r="K63" s="297"/>
      <c r="L63" s="297">
        <v>0</v>
      </c>
      <c r="M63" s="297"/>
      <c r="N63" s="297">
        <v>1</v>
      </c>
      <c r="O63" s="297"/>
      <c r="P63" s="297">
        <v>1</v>
      </c>
      <c r="Q63" s="297"/>
      <c r="R63" s="297">
        <v>2</v>
      </c>
      <c r="S63" s="306"/>
      <c r="T63" s="305">
        <v>148</v>
      </c>
      <c r="U63" s="297"/>
      <c r="V63" s="297">
        <v>53</v>
      </c>
      <c r="W63" s="297"/>
      <c r="X63" s="297">
        <v>143</v>
      </c>
      <c r="Y63" s="297"/>
      <c r="Z63" s="297">
        <v>520</v>
      </c>
      <c r="AA63" s="297"/>
      <c r="AB63" s="297">
        <v>0</v>
      </c>
      <c r="AC63" s="311"/>
      <c r="AD63" s="297">
        <v>34</v>
      </c>
      <c r="AE63" s="297"/>
      <c r="AF63" s="297">
        <v>15</v>
      </c>
      <c r="AG63" s="297"/>
      <c r="AH63" s="297">
        <v>601</v>
      </c>
      <c r="AI63" s="306">
        <v>0</v>
      </c>
      <c r="AJ63" s="305">
        <v>1184</v>
      </c>
      <c r="AK63" s="297"/>
      <c r="AL63" s="297">
        <v>424</v>
      </c>
      <c r="AM63" s="297"/>
      <c r="AN63" s="297">
        <v>1144</v>
      </c>
      <c r="AO63" s="297"/>
      <c r="AP63" s="297">
        <v>4160</v>
      </c>
      <c r="AQ63" s="297"/>
      <c r="AR63" s="297">
        <v>0</v>
      </c>
      <c r="AS63" s="311"/>
      <c r="AT63" s="297">
        <v>544</v>
      </c>
      <c r="AU63" s="297"/>
      <c r="AV63" s="297">
        <v>120</v>
      </c>
      <c r="AW63" s="297"/>
      <c r="AX63" s="297">
        <v>31344</v>
      </c>
      <c r="AY63" s="306">
        <v>31344</v>
      </c>
      <c r="AZ63" s="177"/>
      <c r="BA63" s="165"/>
      <c r="BB63" s="177"/>
      <c r="BC63" s="177"/>
      <c r="BD63" s="177"/>
      <c r="BE63" s="166"/>
      <c r="BF63" s="165"/>
      <c r="BG63" s="166"/>
      <c r="BH63" s="165"/>
      <c r="BI63" s="166"/>
      <c r="BJ63" s="165"/>
      <c r="BK63" s="166"/>
      <c r="BL63" s="165"/>
      <c r="BM63" s="116"/>
      <c r="BN63" s="165"/>
      <c r="BO63" s="166"/>
      <c r="BP63" s="165"/>
      <c r="BQ63" s="116"/>
    </row>
    <row r="64" spans="1:69" ht="24.95" customHeight="1" thickBot="1" x14ac:dyDescent="0.25">
      <c r="B64" s="315"/>
      <c r="C64" s="298" t="s">
        <v>25</v>
      </c>
      <c r="D64" s="305">
        <v>1</v>
      </c>
      <c r="E64" s="297"/>
      <c r="F64" s="299">
        <v>0</v>
      </c>
      <c r="G64" s="299"/>
      <c r="H64" s="297">
        <v>1</v>
      </c>
      <c r="I64" s="297"/>
      <c r="J64" s="297">
        <v>7</v>
      </c>
      <c r="K64" s="297"/>
      <c r="L64" s="297">
        <v>1</v>
      </c>
      <c r="M64" s="297"/>
      <c r="N64" s="297">
        <v>0</v>
      </c>
      <c r="O64" s="297"/>
      <c r="P64" s="297">
        <v>3</v>
      </c>
      <c r="Q64" s="297"/>
      <c r="R64" s="297">
        <v>3</v>
      </c>
      <c r="S64" s="306"/>
      <c r="T64" s="305">
        <v>18</v>
      </c>
      <c r="U64" s="297"/>
      <c r="V64" s="297">
        <v>0</v>
      </c>
      <c r="W64" s="297"/>
      <c r="X64" s="297">
        <v>100</v>
      </c>
      <c r="Y64" s="297"/>
      <c r="Z64" s="297">
        <v>385</v>
      </c>
      <c r="AA64" s="297"/>
      <c r="AB64" s="297">
        <v>22</v>
      </c>
      <c r="AC64" s="311"/>
      <c r="AD64" s="297">
        <v>0</v>
      </c>
      <c r="AE64" s="297"/>
      <c r="AF64" s="297">
        <v>4085</v>
      </c>
      <c r="AG64" s="297"/>
      <c r="AH64" s="297">
        <v>1567</v>
      </c>
      <c r="AI64" s="306">
        <v>22</v>
      </c>
      <c r="AJ64" s="305">
        <v>144</v>
      </c>
      <c r="AK64" s="297"/>
      <c r="AL64" s="297">
        <v>0</v>
      </c>
      <c r="AM64" s="297"/>
      <c r="AN64" s="297">
        <v>400</v>
      </c>
      <c r="AO64" s="297"/>
      <c r="AP64" s="297">
        <v>10216</v>
      </c>
      <c r="AQ64" s="297"/>
      <c r="AR64" s="297">
        <v>176</v>
      </c>
      <c r="AS64" s="311"/>
      <c r="AT64" s="297">
        <v>0</v>
      </c>
      <c r="AU64" s="297"/>
      <c r="AV64" s="297">
        <v>439154</v>
      </c>
      <c r="AW64" s="297"/>
      <c r="AX64" s="297">
        <v>62952</v>
      </c>
      <c r="AY64" s="306">
        <v>62952</v>
      </c>
      <c r="AZ64" s="177"/>
      <c r="BA64" s="165"/>
      <c r="BB64" s="177"/>
      <c r="BC64" s="177"/>
      <c r="BD64" s="177"/>
      <c r="BE64" s="166"/>
      <c r="BF64" s="165"/>
      <c r="BG64" s="166"/>
      <c r="BH64" s="165"/>
      <c r="BI64" s="166"/>
      <c r="BJ64" s="165"/>
      <c r="BK64" s="166"/>
      <c r="BL64" s="165"/>
      <c r="BM64" s="116"/>
      <c r="BN64" s="165"/>
      <c r="BO64" s="166"/>
      <c r="BP64" s="165"/>
      <c r="BQ64" s="116"/>
    </row>
    <row r="65" spans="1:69" ht="24.95" customHeight="1" thickBot="1" x14ac:dyDescent="0.25">
      <c r="B65" s="315"/>
      <c r="C65" s="298" t="s">
        <v>85</v>
      </c>
      <c r="D65" s="305">
        <v>0</v>
      </c>
      <c r="E65" s="297"/>
      <c r="F65" s="297">
        <v>0</v>
      </c>
      <c r="G65" s="297"/>
      <c r="H65" s="297">
        <v>0</v>
      </c>
      <c r="I65" s="297"/>
      <c r="J65" s="297">
        <v>0</v>
      </c>
      <c r="K65" s="297"/>
      <c r="L65" s="297">
        <v>1</v>
      </c>
      <c r="M65" s="297"/>
      <c r="N65" s="297">
        <v>0</v>
      </c>
      <c r="O65" s="297"/>
      <c r="P65" s="297">
        <v>4</v>
      </c>
      <c r="Q65" s="297"/>
      <c r="R65" s="297">
        <v>2</v>
      </c>
      <c r="S65" s="306"/>
      <c r="T65" s="305">
        <v>0</v>
      </c>
      <c r="U65" s="297"/>
      <c r="V65" s="297">
        <v>0</v>
      </c>
      <c r="W65" s="297"/>
      <c r="X65" s="297">
        <v>0</v>
      </c>
      <c r="Y65" s="297"/>
      <c r="Z65" s="297">
        <v>0</v>
      </c>
      <c r="AA65" s="297"/>
      <c r="AB65" s="297">
        <v>223</v>
      </c>
      <c r="AC65" s="311"/>
      <c r="AD65" s="297">
        <v>0</v>
      </c>
      <c r="AE65" s="297"/>
      <c r="AF65" s="297">
        <v>148</v>
      </c>
      <c r="AG65" s="297"/>
      <c r="AH65" s="297">
        <v>76</v>
      </c>
      <c r="AI65" s="306">
        <v>223</v>
      </c>
      <c r="AJ65" s="305">
        <v>0</v>
      </c>
      <c r="AK65" s="297"/>
      <c r="AL65" s="297">
        <v>0</v>
      </c>
      <c r="AM65" s="297"/>
      <c r="AN65" s="297">
        <v>0</v>
      </c>
      <c r="AO65" s="297"/>
      <c r="AP65" s="297">
        <v>0</v>
      </c>
      <c r="AQ65" s="297"/>
      <c r="AR65" s="297">
        <v>5352</v>
      </c>
      <c r="AS65" s="311"/>
      <c r="AT65" s="297">
        <v>0</v>
      </c>
      <c r="AU65" s="297"/>
      <c r="AV65" s="297">
        <v>15296</v>
      </c>
      <c r="AW65" s="297"/>
      <c r="AX65" s="297">
        <v>2016</v>
      </c>
      <c r="AY65" s="306">
        <v>2016</v>
      </c>
      <c r="AZ65" s="177"/>
      <c r="BA65" s="165"/>
      <c r="BB65" s="177"/>
      <c r="BC65" s="177"/>
      <c r="BD65" s="177"/>
      <c r="BE65" s="166"/>
      <c r="BF65" s="165"/>
      <c r="BG65" s="166"/>
      <c r="BH65" s="165"/>
      <c r="BI65" s="166"/>
      <c r="BJ65" s="165"/>
      <c r="BK65" s="166"/>
      <c r="BL65" s="165"/>
      <c r="BM65" s="116"/>
      <c r="BN65" s="165"/>
      <c r="BO65" s="166"/>
      <c r="BP65" s="165"/>
      <c r="BQ65" s="116"/>
    </row>
    <row r="66" spans="1:69" ht="24.95" customHeight="1" thickBot="1" x14ac:dyDescent="0.25">
      <c r="B66" s="317"/>
      <c r="C66" s="316" t="s">
        <v>86</v>
      </c>
      <c r="D66" s="308">
        <v>0</v>
      </c>
      <c r="E66" s="309"/>
      <c r="F66" s="309">
        <v>0</v>
      </c>
      <c r="G66" s="309"/>
      <c r="H66" s="309">
        <v>1</v>
      </c>
      <c r="I66" s="309"/>
      <c r="J66" s="309">
        <v>0</v>
      </c>
      <c r="K66" s="309"/>
      <c r="L66" s="309">
        <v>0</v>
      </c>
      <c r="M66" s="309"/>
      <c r="N66" s="309">
        <v>0</v>
      </c>
      <c r="O66" s="309"/>
      <c r="P66" s="310">
        <v>0</v>
      </c>
      <c r="Q66" s="309"/>
      <c r="R66" s="310">
        <v>0</v>
      </c>
      <c r="S66" s="314"/>
      <c r="T66" s="308">
        <v>0</v>
      </c>
      <c r="U66" s="309"/>
      <c r="V66" s="309">
        <v>0</v>
      </c>
      <c r="W66" s="309"/>
      <c r="X66" s="309">
        <v>1426</v>
      </c>
      <c r="Y66" s="309"/>
      <c r="Z66" s="309">
        <v>0</v>
      </c>
      <c r="AA66" s="309"/>
      <c r="AB66" s="309">
        <v>0</v>
      </c>
      <c r="AC66" s="309"/>
      <c r="AD66" s="309">
        <v>0</v>
      </c>
      <c r="AE66" s="309"/>
      <c r="AF66" s="309">
        <v>0</v>
      </c>
      <c r="AG66" s="309"/>
      <c r="AH66" s="309">
        <v>0</v>
      </c>
      <c r="AI66" s="314">
        <v>0</v>
      </c>
      <c r="AJ66" s="308">
        <v>0</v>
      </c>
      <c r="AK66" s="309"/>
      <c r="AL66" s="309">
        <v>0</v>
      </c>
      <c r="AM66" s="309"/>
      <c r="AN66" s="309">
        <v>11408</v>
      </c>
      <c r="AO66" s="309"/>
      <c r="AP66" s="309">
        <v>0</v>
      </c>
      <c r="AQ66" s="309"/>
      <c r="AR66" s="309">
        <v>0</v>
      </c>
      <c r="AS66" s="309"/>
      <c r="AT66" s="309">
        <v>0</v>
      </c>
      <c r="AU66" s="309"/>
      <c r="AV66" s="309">
        <v>0</v>
      </c>
      <c r="AW66" s="309"/>
      <c r="AX66" s="309">
        <v>0</v>
      </c>
      <c r="AY66" s="314">
        <v>0</v>
      </c>
      <c r="AZ66" s="177"/>
      <c r="BA66" s="165"/>
      <c r="BB66" s="177"/>
      <c r="BC66" s="177"/>
      <c r="BD66" s="177"/>
      <c r="BE66" s="166"/>
      <c r="BF66" s="165"/>
      <c r="BG66" s="166"/>
      <c r="BH66" s="165"/>
      <c r="BI66" s="166"/>
      <c r="BJ66" s="165"/>
      <c r="BK66" s="166"/>
      <c r="BL66" s="165"/>
      <c r="BM66" s="116"/>
      <c r="BN66" s="165"/>
      <c r="BO66" s="166"/>
      <c r="BP66" s="165"/>
      <c r="BQ66" s="116"/>
    </row>
    <row r="67" spans="1:69" ht="24.95" customHeight="1" thickBot="1" x14ac:dyDescent="0.25">
      <c r="B67" s="367"/>
      <c r="C67" s="368" t="s">
        <v>4</v>
      </c>
      <c r="D67" s="369">
        <f>SUM(D51:D66)</f>
        <v>67</v>
      </c>
      <c r="E67" s="370"/>
      <c r="F67" s="370">
        <f>SUM(F51:F66)</f>
        <v>73</v>
      </c>
      <c r="G67" s="370"/>
      <c r="H67" s="370">
        <f>SUM(H51:H66)</f>
        <v>63</v>
      </c>
      <c r="I67" s="370"/>
      <c r="J67" s="370">
        <f>SUM(J51:J66)</f>
        <v>99</v>
      </c>
      <c r="K67" s="370"/>
      <c r="L67" s="370">
        <f>SUM(L51:L66)</f>
        <v>83</v>
      </c>
      <c r="M67" s="370"/>
      <c r="N67" s="370">
        <f>SUM(N51:N66)</f>
        <v>84</v>
      </c>
      <c r="O67" s="371"/>
      <c r="P67" s="370">
        <f>SUM(P51:P66)</f>
        <v>89</v>
      </c>
      <c r="Q67" s="371"/>
      <c r="R67" s="370">
        <f>SUM(R51:R66)</f>
        <v>94</v>
      </c>
      <c r="S67" s="372"/>
      <c r="T67" s="369">
        <f>SUM(T51:T66)</f>
        <v>19565</v>
      </c>
      <c r="U67" s="371"/>
      <c r="V67" s="370">
        <f>SUM(V51:V66)</f>
        <v>48096</v>
      </c>
      <c r="W67" s="371"/>
      <c r="X67" s="370">
        <f>SUM(X51:X66)</f>
        <v>34011</v>
      </c>
      <c r="Y67" s="371"/>
      <c r="Z67" s="370">
        <f>SUM(Z51:Z66)</f>
        <v>36114</v>
      </c>
      <c r="AA67" s="371"/>
      <c r="AB67" s="370">
        <f>SUM(AB51:AB66)</f>
        <v>30606</v>
      </c>
      <c r="AC67" s="373"/>
      <c r="AD67" s="370">
        <f>SUM(AD51:AD66)</f>
        <v>26770</v>
      </c>
      <c r="AE67" s="371"/>
      <c r="AF67" s="370">
        <f>SUM(AF51:AF66)</f>
        <v>25845</v>
      </c>
      <c r="AG67" s="373"/>
      <c r="AH67" s="370">
        <f>SUM(AH51:AH66)</f>
        <v>26736</v>
      </c>
      <c r="AI67" s="374">
        <f>SUM(AI51:AI66)</f>
        <v>30606</v>
      </c>
      <c r="AJ67" s="369">
        <f>SUM(AJ51:AJ66)</f>
        <v>446584</v>
      </c>
      <c r="AK67" s="371"/>
      <c r="AL67" s="370">
        <f>SUM(AL51:AL66)</f>
        <v>2216520</v>
      </c>
      <c r="AM67" s="371"/>
      <c r="AN67" s="370">
        <f>SUM(AN51:AN66)</f>
        <v>1520960</v>
      </c>
      <c r="AO67" s="371"/>
      <c r="AP67" s="370">
        <f>SUM(AP51:AP66)</f>
        <v>1452466</v>
      </c>
      <c r="AQ67" s="371"/>
      <c r="AR67" s="370">
        <f>SUM(AR51:AR66)</f>
        <v>1279380</v>
      </c>
      <c r="AS67" s="373"/>
      <c r="AT67" s="370">
        <f>SUM(AT51:AT66)</f>
        <v>1799416</v>
      </c>
      <c r="AU67" s="371">
        <f>SUM(AU51:AU66)</f>
        <v>0</v>
      </c>
      <c r="AV67" s="370">
        <f>SUM(AV51:AV66)</f>
        <v>1878696</v>
      </c>
      <c r="AW67" s="373"/>
      <c r="AX67" s="370">
        <f>SUM(AX51:AX66)</f>
        <v>1573202</v>
      </c>
      <c r="AY67" s="374">
        <f>SUM(AY51:AY66)</f>
        <v>1573202</v>
      </c>
      <c r="AZ67" s="179"/>
      <c r="BA67" s="171"/>
      <c r="BB67" s="179"/>
      <c r="BC67" s="179"/>
      <c r="BD67" s="179"/>
      <c r="BE67" s="58"/>
      <c r="BF67" s="179"/>
      <c r="BG67" s="58"/>
      <c r="BH67" s="180"/>
      <c r="BI67" s="58"/>
      <c r="BJ67" s="180"/>
      <c r="BK67" s="58"/>
      <c r="BL67" s="180"/>
      <c r="BM67" s="58"/>
      <c r="BN67" s="180"/>
      <c r="BO67" s="58"/>
      <c r="BP67" s="180"/>
      <c r="BQ67" s="58"/>
    </row>
    <row r="68" spans="1:69" s="116" customFormat="1" ht="24.95" customHeight="1" x14ac:dyDescent="0.2">
      <c r="B68" s="58"/>
      <c r="C68" s="172"/>
      <c r="D68" s="170"/>
      <c r="E68" s="171"/>
      <c r="F68" s="170"/>
      <c r="G68" s="170"/>
      <c r="H68" s="181"/>
      <c r="I68" s="181"/>
      <c r="J68" s="180"/>
      <c r="K68" s="58"/>
      <c r="L68" s="181"/>
      <c r="M68" s="58"/>
      <c r="N68" s="180"/>
      <c r="O68" s="58"/>
      <c r="P68" s="58"/>
      <c r="Q68" s="58"/>
      <c r="R68" s="180"/>
      <c r="S68" s="58"/>
      <c r="T68" s="180"/>
      <c r="U68" s="58"/>
      <c r="V68" s="180"/>
      <c r="W68" s="58"/>
      <c r="X68" s="181"/>
      <c r="Y68" s="58"/>
      <c r="Z68" s="170"/>
      <c r="AA68" s="171"/>
      <c r="AB68" s="170"/>
      <c r="AC68" s="171"/>
      <c r="AD68" s="179"/>
      <c r="AE68" s="58"/>
      <c r="AF68" s="58"/>
      <c r="AG68" s="58"/>
      <c r="AH68" s="180"/>
      <c r="AI68" s="58"/>
      <c r="AJ68" s="180"/>
      <c r="AK68" s="58"/>
      <c r="AL68" s="180"/>
      <c r="AM68" s="58"/>
      <c r="AN68" s="180"/>
      <c r="AO68" s="58"/>
      <c r="AP68" s="180"/>
      <c r="AQ68" s="58"/>
      <c r="AR68" s="180"/>
      <c r="AS68" s="58"/>
      <c r="AT68" s="180"/>
      <c r="AU68" s="58"/>
      <c r="AV68" s="58"/>
      <c r="AW68" s="58"/>
      <c r="AX68" s="170"/>
      <c r="AY68" s="58"/>
      <c r="AZ68" s="179"/>
      <c r="BA68" s="171"/>
      <c r="BB68" s="179"/>
      <c r="BC68" s="179"/>
      <c r="BD68" s="179"/>
      <c r="BE68" s="58"/>
      <c r="BF68" s="179"/>
      <c r="BG68" s="58"/>
      <c r="BH68" s="180"/>
      <c r="BI68" s="58"/>
      <c r="BJ68" s="180"/>
      <c r="BK68" s="58"/>
      <c r="BL68" s="180"/>
      <c r="BM68" s="58"/>
      <c r="BN68" s="180"/>
      <c r="BO68" s="58"/>
      <c r="BP68" s="180"/>
      <c r="BQ68" s="58"/>
    </row>
    <row r="69" spans="1:69" ht="15.75" thickBot="1" x14ac:dyDescent="0.25">
      <c r="B69" s="626"/>
      <c r="C69" s="626"/>
      <c r="D69" s="182"/>
      <c r="E69" s="183"/>
      <c r="F69" s="182"/>
      <c r="G69" s="182"/>
      <c r="H69" s="9"/>
      <c r="I69" s="9"/>
      <c r="J69" s="132"/>
      <c r="L69" s="9"/>
      <c r="N69" s="132"/>
      <c r="R69" s="132"/>
      <c r="T69" s="132"/>
      <c r="V69" s="132"/>
      <c r="X69" s="9"/>
      <c r="Z69" s="182"/>
      <c r="AA69" s="183"/>
      <c r="AB69" s="182"/>
      <c r="AC69" s="183"/>
      <c r="AD69" s="184"/>
      <c r="AH69" s="132"/>
      <c r="AJ69" s="132"/>
      <c r="AL69" s="132"/>
      <c r="AN69" s="132"/>
      <c r="AP69" s="132"/>
      <c r="AR69" s="132"/>
      <c r="AT69" s="132"/>
      <c r="AX69" s="182"/>
      <c r="AZ69" s="184"/>
      <c r="BA69" s="183"/>
      <c r="BB69" s="184"/>
      <c r="BC69" s="184"/>
      <c r="BD69" s="184"/>
      <c r="BF69" s="184"/>
      <c r="BH69" s="132"/>
      <c r="BJ69" s="132"/>
      <c r="BL69" s="132"/>
      <c r="BN69" s="132"/>
      <c r="BP69" s="132"/>
    </row>
    <row r="70" spans="1:69" ht="24.95" customHeight="1" thickBot="1" x14ac:dyDescent="0.25">
      <c r="A70" s="230"/>
      <c r="B70" s="616" t="s">
        <v>56</v>
      </c>
      <c r="C70" s="617"/>
      <c r="D70" s="620" t="s">
        <v>1</v>
      </c>
      <c r="E70" s="621"/>
      <c r="F70" s="621"/>
      <c r="G70" s="621"/>
      <c r="H70" s="621"/>
      <c r="I70" s="621"/>
      <c r="J70" s="621"/>
      <c r="K70" s="621"/>
      <c r="L70" s="621"/>
      <c r="M70" s="621"/>
      <c r="N70" s="621"/>
      <c r="O70" s="622"/>
      <c r="P70" s="620" t="s">
        <v>8</v>
      </c>
      <c r="Q70" s="621"/>
      <c r="R70" s="621"/>
      <c r="S70" s="621"/>
      <c r="T70" s="621"/>
      <c r="U70" s="621"/>
      <c r="V70" s="621"/>
      <c r="W70" s="621"/>
      <c r="X70" s="621"/>
      <c r="Y70" s="621"/>
      <c r="Z70" s="621"/>
      <c r="AA70" s="622"/>
      <c r="AB70" s="620" t="s">
        <v>6</v>
      </c>
      <c r="AC70" s="621"/>
      <c r="AD70" s="621"/>
      <c r="AE70" s="621"/>
      <c r="AF70" s="621"/>
      <c r="AG70" s="621"/>
      <c r="AH70" s="621"/>
      <c r="AI70" s="621"/>
      <c r="AJ70" s="621"/>
      <c r="AK70" s="621"/>
      <c r="AL70" s="621"/>
      <c r="AM70" s="621"/>
      <c r="AN70" s="509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1:69" ht="24.95" customHeight="1" thickBot="1" x14ac:dyDescent="0.25">
      <c r="A71" s="230"/>
      <c r="B71" s="624"/>
      <c r="C71" s="625"/>
      <c r="D71" s="623">
        <v>2014</v>
      </c>
      <c r="E71" s="623"/>
      <c r="F71" s="623">
        <v>2015</v>
      </c>
      <c r="G71" s="623"/>
      <c r="H71" s="623">
        <v>2016</v>
      </c>
      <c r="I71" s="623"/>
      <c r="J71" s="623">
        <v>2017</v>
      </c>
      <c r="K71" s="623"/>
      <c r="L71" s="623">
        <v>2018</v>
      </c>
      <c r="M71" s="623"/>
      <c r="N71" s="623">
        <v>2019</v>
      </c>
      <c r="O71" s="623"/>
      <c r="P71" s="614">
        <v>2014</v>
      </c>
      <c r="Q71" s="610"/>
      <c r="R71" s="610">
        <v>2015</v>
      </c>
      <c r="S71" s="610"/>
      <c r="T71" s="610">
        <v>2016</v>
      </c>
      <c r="U71" s="610"/>
      <c r="V71" s="610">
        <v>2017</v>
      </c>
      <c r="W71" s="610"/>
      <c r="X71" s="610">
        <v>2018</v>
      </c>
      <c r="Y71" s="610"/>
      <c r="Z71" s="610">
        <v>2019</v>
      </c>
      <c r="AA71" s="613"/>
      <c r="AB71" s="614">
        <v>2014</v>
      </c>
      <c r="AC71" s="610"/>
      <c r="AD71" s="610">
        <v>2015</v>
      </c>
      <c r="AE71" s="610"/>
      <c r="AF71" s="610">
        <v>2016</v>
      </c>
      <c r="AG71" s="610"/>
      <c r="AH71" s="610">
        <v>2017</v>
      </c>
      <c r="AI71" s="610"/>
      <c r="AJ71" s="610">
        <v>2018</v>
      </c>
      <c r="AK71" s="610"/>
      <c r="AL71" s="610">
        <v>2019</v>
      </c>
      <c r="AM71" s="610"/>
      <c r="AN71" s="194"/>
      <c r="AO71" s="181"/>
      <c r="AP71" s="116"/>
      <c r="AQ71" s="116"/>
      <c r="AR71" s="116"/>
      <c r="AS71" s="116"/>
      <c r="AT71" s="116"/>
      <c r="AU71" s="181"/>
      <c r="AV71" s="181"/>
      <c r="AW71" s="181"/>
      <c r="AX71" s="181"/>
      <c r="AY71" s="181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</row>
    <row r="72" spans="1:69" ht="24.95" customHeight="1" thickBot="1" x14ac:dyDescent="0.25">
      <c r="B72" s="319"/>
      <c r="C72" s="321" t="s">
        <v>141</v>
      </c>
      <c r="D72" s="332">
        <v>3</v>
      </c>
      <c r="E72" s="333"/>
      <c r="F72" s="334">
        <v>1</v>
      </c>
      <c r="G72" s="333"/>
      <c r="H72" s="335">
        <v>2</v>
      </c>
      <c r="I72" s="334"/>
      <c r="J72" s="333">
        <v>1</v>
      </c>
      <c r="K72" s="333"/>
      <c r="L72" s="333">
        <v>0</v>
      </c>
      <c r="M72" s="336"/>
      <c r="N72" s="333">
        <v>0</v>
      </c>
      <c r="O72" s="341"/>
      <c r="P72" s="332">
        <v>556</v>
      </c>
      <c r="Q72" s="333"/>
      <c r="R72" s="334" t="s">
        <v>78</v>
      </c>
      <c r="S72" s="333"/>
      <c r="T72" s="335">
        <v>440</v>
      </c>
      <c r="U72" s="334"/>
      <c r="V72" s="333">
        <v>171</v>
      </c>
      <c r="W72" s="333"/>
      <c r="X72" s="333">
        <v>0</v>
      </c>
      <c r="Y72" s="336"/>
      <c r="Z72" s="333">
        <v>0</v>
      </c>
      <c r="AA72" s="341"/>
      <c r="AB72" s="332">
        <v>15552</v>
      </c>
      <c r="AC72" s="333"/>
      <c r="AD72" s="334" t="s">
        <v>78</v>
      </c>
      <c r="AE72" s="333"/>
      <c r="AF72" s="335">
        <v>7280</v>
      </c>
      <c r="AG72" s="334"/>
      <c r="AH72" s="333">
        <v>2736</v>
      </c>
      <c r="AI72" s="333"/>
      <c r="AJ72" s="333">
        <v>0</v>
      </c>
      <c r="AK72" s="336"/>
      <c r="AL72" s="333">
        <v>0</v>
      </c>
      <c r="AM72" s="337"/>
      <c r="AN72" s="169"/>
      <c r="AO72" s="186"/>
      <c r="AP72" s="116"/>
      <c r="AQ72" s="116"/>
      <c r="AR72" s="116"/>
      <c r="AS72" s="116"/>
      <c r="AT72" s="116"/>
      <c r="AU72" s="165"/>
      <c r="AV72" s="165"/>
      <c r="AW72" s="165"/>
      <c r="AX72" s="165"/>
      <c r="AY72" s="166"/>
      <c r="AZ72" s="173"/>
      <c r="BA72" s="48"/>
      <c r="BB72" s="40"/>
      <c r="BC72" s="40"/>
      <c r="BD72" s="174"/>
      <c r="BE72" s="40"/>
      <c r="BF72" s="48"/>
      <c r="BG72" s="40"/>
      <c r="BH72" s="48"/>
      <c r="BI72" s="40"/>
      <c r="BJ72" s="48"/>
      <c r="BK72" s="40"/>
      <c r="BL72" s="48"/>
      <c r="BN72" s="48"/>
      <c r="BO72" s="40"/>
      <c r="BP72" s="48"/>
    </row>
    <row r="73" spans="1:69" ht="24.95" customHeight="1" thickBot="1" x14ac:dyDescent="0.25">
      <c r="B73" s="315"/>
      <c r="C73" s="298" t="s">
        <v>10</v>
      </c>
      <c r="D73" s="325">
        <v>0</v>
      </c>
      <c r="E73" s="326"/>
      <c r="F73" s="235">
        <v>2</v>
      </c>
      <c r="G73" s="326"/>
      <c r="H73" s="235">
        <v>0</v>
      </c>
      <c r="I73" s="236"/>
      <c r="J73" s="236">
        <v>0</v>
      </c>
      <c r="K73" s="236"/>
      <c r="L73" s="236">
        <v>0</v>
      </c>
      <c r="M73" s="230"/>
      <c r="N73" s="236">
        <v>0</v>
      </c>
      <c r="O73" s="324"/>
      <c r="P73" s="322" t="s">
        <v>5</v>
      </c>
      <c r="Q73" s="234"/>
      <c r="R73" s="233">
        <v>96</v>
      </c>
      <c r="S73" s="236"/>
      <c r="T73" s="235" t="s">
        <v>5</v>
      </c>
      <c r="U73" s="236"/>
      <c r="V73" s="236">
        <v>0</v>
      </c>
      <c r="W73" s="236"/>
      <c r="X73" s="235">
        <v>0</v>
      </c>
      <c r="Y73" s="236"/>
      <c r="Z73" s="235">
        <v>0</v>
      </c>
      <c r="AA73" s="230"/>
      <c r="AB73" s="325">
        <v>0</v>
      </c>
      <c r="AC73" s="326"/>
      <c r="AD73" s="235">
        <v>768</v>
      </c>
      <c r="AE73" s="326"/>
      <c r="AF73" s="235" t="s">
        <v>5</v>
      </c>
      <c r="AG73" s="236"/>
      <c r="AH73" s="236">
        <v>0</v>
      </c>
      <c r="AI73" s="236"/>
      <c r="AJ73" s="236">
        <v>0</v>
      </c>
      <c r="AK73" s="230"/>
      <c r="AL73" s="236">
        <v>0</v>
      </c>
      <c r="AM73" s="338"/>
      <c r="AN73" s="169"/>
      <c r="AO73" s="186"/>
      <c r="AP73" s="116"/>
      <c r="AQ73" s="116"/>
      <c r="AR73" s="116"/>
      <c r="AS73" s="116"/>
      <c r="AT73" s="116"/>
      <c r="AU73" s="117"/>
      <c r="AV73" s="117"/>
      <c r="AW73" s="117"/>
      <c r="AX73" s="165"/>
      <c r="AY73" s="166"/>
      <c r="AZ73" s="174"/>
      <c r="BA73" s="48"/>
      <c r="BB73" s="174"/>
      <c r="BC73" s="174"/>
      <c r="BD73" s="174"/>
      <c r="BE73" s="40"/>
      <c r="BF73" s="48"/>
      <c r="BG73" s="40"/>
      <c r="BH73" s="48"/>
      <c r="BI73" s="40"/>
      <c r="BJ73" s="48"/>
      <c r="BK73" s="40"/>
      <c r="BL73" s="48"/>
      <c r="BN73" s="48"/>
      <c r="BO73" s="40"/>
      <c r="BP73" s="48"/>
    </row>
    <row r="74" spans="1:69" ht="24.95" customHeight="1" thickBot="1" x14ac:dyDescent="0.25">
      <c r="B74" s="315"/>
      <c r="C74" s="298" t="s">
        <v>83</v>
      </c>
      <c r="D74" s="323">
        <v>32</v>
      </c>
      <c r="E74" s="236"/>
      <c r="F74" s="233">
        <v>11</v>
      </c>
      <c r="G74" s="236"/>
      <c r="H74" s="235">
        <v>14</v>
      </c>
      <c r="I74" s="236"/>
      <c r="J74" s="236">
        <v>14</v>
      </c>
      <c r="K74" s="236"/>
      <c r="L74" s="230">
        <v>14</v>
      </c>
      <c r="M74" s="230"/>
      <c r="N74" s="236">
        <v>18</v>
      </c>
      <c r="O74" s="324"/>
      <c r="P74" s="233">
        <v>14748</v>
      </c>
      <c r="Q74" s="234"/>
      <c r="R74" s="233">
        <v>11173</v>
      </c>
      <c r="S74" s="236"/>
      <c r="T74" s="235">
        <v>5565</v>
      </c>
      <c r="U74" s="236"/>
      <c r="V74" s="235">
        <v>8643</v>
      </c>
      <c r="W74" s="236"/>
      <c r="X74" s="235">
        <v>4531</v>
      </c>
      <c r="Y74" s="236"/>
      <c r="Z74" s="235">
        <v>12403</v>
      </c>
      <c r="AA74" s="230"/>
      <c r="AB74" s="323">
        <v>1170064</v>
      </c>
      <c r="AC74" s="236"/>
      <c r="AD74" s="233">
        <v>1176912</v>
      </c>
      <c r="AE74" s="236"/>
      <c r="AF74" s="235">
        <v>544312</v>
      </c>
      <c r="AG74" s="236"/>
      <c r="AH74" s="236">
        <v>991464</v>
      </c>
      <c r="AI74" s="236"/>
      <c r="AJ74" s="230">
        <v>425512</v>
      </c>
      <c r="AK74" s="230"/>
      <c r="AL74" s="236">
        <v>823176</v>
      </c>
      <c r="AM74" s="339"/>
      <c r="AN74" s="169"/>
      <c r="AO74" s="186"/>
      <c r="AP74" s="116"/>
      <c r="AQ74" s="116"/>
      <c r="AR74" s="116"/>
      <c r="AS74" s="116"/>
      <c r="AT74" s="116"/>
      <c r="AU74" s="117"/>
      <c r="AV74" s="117"/>
      <c r="AW74" s="117"/>
      <c r="AX74" s="165"/>
      <c r="AY74" s="166"/>
      <c r="AZ74" s="173"/>
      <c r="BA74" s="48"/>
      <c r="BB74" s="174"/>
      <c r="BC74" s="174"/>
      <c r="BD74" s="174"/>
      <c r="BE74" s="40"/>
      <c r="BF74" s="48"/>
      <c r="BG74" s="40"/>
      <c r="BH74" s="48"/>
      <c r="BI74" s="40"/>
      <c r="BJ74" s="48"/>
      <c r="BK74" s="40"/>
      <c r="BL74" s="48"/>
      <c r="BN74" s="48"/>
      <c r="BO74" s="40"/>
      <c r="BP74" s="48"/>
    </row>
    <row r="75" spans="1:69" ht="24.95" customHeight="1" thickBot="1" x14ac:dyDescent="0.25">
      <c r="B75" s="315"/>
      <c r="C75" s="298" t="s">
        <v>57</v>
      </c>
      <c r="D75" s="323">
        <v>32</v>
      </c>
      <c r="E75" s="236"/>
      <c r="F75" s="233">
        <v>11</v>
      </c>
      <c r="G75" s="236"/>
      <c r="H75" s="235">
        <v>12</v>
      </c>
      <c r="I75" s="236"/>
      <c r="J75" s="236">
        <v>8</v>
      </c>
      <c r="K75" s="236"/>
      <c r="L75" s="230">
        <v>6</v>
      </c>
      <c r="M75" s="230"/>
      <c r="N75" s="236">
        <v>10</v>
      </c>
      <c r="O75" s="324"/>
      <c r="P75" s="233">
        <v>7766</v>
      </c>
      <c r="Q75" s="234"/>
      <c r="R75" s="233">
        <v>5425</v>
      </c>
      <c r="S75" s="236"/>
      <c r="T75" s="235">
        <v>5321</v>
      </c>
      <c r="U75" s="236"/>
      <c r="V75" s="236">
        <v>1794</v>
      </c>
      <c r="W75" s="236"/>
      <c r="X75" s="235">
        <v>1270</v>
      </c>
      <c r="Y75" s="236"/>
      <c r="Z75" s="235">
        <v>5417</v>
      </c>
      <c r="AA75" s="230"/>
      <c r="AB75" s="323">
        <v>367688</v>
      </c>
      <c r="AC75" s="236"/>
      <c r="AD75" s="233">
        <v>159192</v>
      </c>
      <c r="AE75" s="236"/>
      <c r="AF75" s="235">
        <v>1045240</v>
      </c>
      <c r="AG75" s="236"/>
      <c r="AH75" s="236">
        <v>89880</v>
      </c>
      <c r="AI75" s="236"/>
      <c r="AJ75" s="230">
        <v>85888</v>
      </c>
      <c r="AK75" s="230"/>
      <c r="AL75" s="236">
        <v>72424</v>
      </c>
      <c r="AM75" s="339"/>
      <c r="AN75" s="169"/>
      <c r="AO75" s="186"/>
      <c r="AP75" s="116"/>
      <c r="AQ75" s="116"/>
      <c r="AR75" s="116"/>
      <c r="AS75" s="116"/>
      <c r="AT75" s="116"/>
      <c r="AU75" s="117"/>
      <c r="AV75" s="117"/>
      <c r="AW75" s="117"/>
      <c r="AX75" s="165"/>
      <c r="AY75" s="166"/>
      <c r="AZ75" s="173"/>
      <c r="BA75" s="48"/>
      <c r="BB75" s="174"/>
      <c r="BC75" s="174"/>
      <c r="BD75" s="174"/>
      <c r="BE75" s="40"/>
      <c r="BF75" s="48"/>
      <c r="BG75" s="40"/>
      <c r="BH75" s="48"/>
      <c r="BI75" s="40"/>
      <c r="BJ75" s="48"/>
      <c r="BK75" s="40"/>
      <c r="BL75" s="48"/>
      <c r="BN75" s="48"/>
      <c r="BO75" s="40"/>
      <c r="BP75" s="48"/>
    </row>
    <row r="76" spans="1:69" ht="24.95" customHeight="1" thickBot="1" x14ac:dyDescent="0.25">
      <c r="B76" s="315"/>
      <c r="C76" s="298" t="s">
        <v>12</v>
      </c>
      <c r="D76" s="323">
        <v>1</v>
      </c>
      <c r="E76" s="236"/>
      <c r="F76" s="233">
        <v>3</v>
      </c>
      <c r="G76" s="236"/>
      <c r="H76" s="235">
        <v>0</v>
      </c>
      <c r="I76" s="236"/>
      <c r="J76" s="236">
        <v>0</v>
      </c>
      <c r="K76" s="236"/>
      <c r="L76" s="236">
        <v>0</v>
      </c>
      <c r="M76" s="230"/>
      <c r="N76" s="236">
        <v>2</v>
      </c>
      <c r="O76" s="324"/>
      <c r="P76" s="233">
        <v>377</v>
      </c>
      <c r="Q76" s="234"/>
      <c r="R76" s="233">
        <v>165</v>
      </c>
      <c r="S76" s="236"/>
      <c r="T76" s="235">
        <v>0</v>
      </c>
      <c r="U76" s="236"/>
      <c r="V76" s="236">
        <v>0</v>
      </c>
      <c r="W76" s="236"/>
      <c r="X76" s="235">
        <v>0</v>
      </c>
      <c r="Y76" s="236"/>
      <c r="Z76" s="235">
        <v>2830</v>
      </c>
      <c r="AA76" s="230"/>
      <c r="AB76" s="323">
        <v>6032</v>
      </c>
      <c r="AC76" s="236"/>
      <c r="AD76" s="233">
        <v>1320</v>
      </c>
      <c r="AE76" s="236"/>
      <c r="AF76" s="235" t="s">
        <v>5</v>
      </c>
      <c r="AG76" s="236"/>
      <c r="AH76" s="236">
        <v>0</v>
      </c>
      <c r="AI76" s="236"/>
      <c r="AJ76" s="236">
        <v>0</v>
      </c>
      <c r="AK76" s="230"/>
      <c r="AL76" s="236">
        <v>22640</v>
      </c>
      <c r="AM76" s="339"/>
      <c r="AN76" s="169"/>
      <c r="AO76" s="186"/>
      <c r="AP76" s="116"/>
      <c r="AQ76" s="116"/>
      <c r="AR76" s="116"/>
      <c r="AS76" s="116"/>
      <c r="AT76" s="116"/>
      <c r="AU76" s="117"/>
      <c r="AV76" s="117"/>
      <c r="AW76" s="117"/>
      <c r="AX76" s="165"/>
      <c r="AY76" s="166"/>
      <c r="AZ76" s="175"/>
      <c r="BA76" s="48"/>
      <c r="BB76" s="174"/>
      <c r="BC76" s="174"/>
      <c r="BD76" s="174"/>
      <c r="BE76" s="40"/>
      <c r="BF76" s="48"/>
      <c r="BG76" s="40"/>
      <c r="BH76" s="48"/>
      <c r="BI76" s="40"/>
      <c r="BJ76" s="48"/>
      <c r="BK76" s="40"/>
      <c r="BL76" s="48"/>
      <c r="BN76" s="48"/>
      <c r="BO76" s="40"/>
      <c r="BP76" s="48"/>
    </row>
    <row r="77" spans="1:69" ht="24.95" customHeight="1" thickBot="1" x14ac:dyDescent="0.25">
      <c r="B77" s="315"/>
      <c r="C77" s="298" t="s">
        <v>43</v>
      </c>
      <c r="D77" s="323">
        <v>2</v>
      </c>
      <c r="E77" s="236"/>
      <c r="F77" s="233">
        <v>0</v>
      </c>
      <c r="G77" s="236"/>
      <c r="H77" s="235">
        <v>0</v>
      </c>
      <c r="I77" s="236"/>
      <c r="J77" s="236">
        <v>0</v>
      </c>
      <c r="K77" s="236"/>
      <c r="L77" s="236">
        <v>2</v>
      </c>
      <c r="M77" s="230"/>
      <c r="N77" s="236">
        <v>1</v>
      </c>
      <c r="O77" s="324"/>
      <c r="P77" s="233">
        <v>1108</v>
      </c>
      <c r="Q77" s="234"/>
      <c r="R77" s="233">
        <v>0</v>
      </c>
      <c r="S77" s="236"/>
      <c r="T77" s="235">
        <v>0</v>
      </c>
      <c r="U77" s="236"/>
      <c r="V77" s="236">
        <v>0</v>
      </c>
      <c r="W77" s="236"/>
      <c r="X77" s="235">
        <v>250</v>
      </c>
      <c r="Y77" s="236"/>
      <c r="Z77" s="235">
        <v>200</v>
      </c>
      <c r="AA77" s="230"/>
      <c r="AB77" s="323">
        <v>21952</v>
      </c>
      <c r="AC77" s="236"/>
      <c r="AD77" s="233">
        <v>0</v>
      </c>
      <c r="AE77" s="236"/>
      <c r="AF77" s="235" t="s">
        <v>5</v>
      </c>
      <c r="AG77" s="236"/>
      <c r="AH77" s="236">
        <v>0</v>
      </c>
      <c r="AI77" s="236"/>
      <c r="AJ77" s="236">
        <v>2000</v>
      </c>
      <c r="AK77" s="230"/>
      <c r="AL77" s="236">
        <v>6400</v>
      </c>
      <c r="AM77" s="339"/>
      <c r="AN77" s="169"/>
      <c r="AO77" s="186"/>
      <c r="AP77" s="116"/>
      <c r="AQ77" s="116"/>
      <c r="AR77" s="116"/>
      <c r="AS77" s="116"/>
      <c r="AT77" s="116"/>
      <c r="AU77" s="117"/>
      <c r="AV77" s="117"/>
      <c r="AW77" s="117"/>
      <c r="AX77" s="165"/>
      <c r="AY77" s="166"/>
      <c r="AZ77" s="173"/>
      <c r="BA77" s="48"/>
      <c r="BB77" s="174"/>
      <c r="BC77" s="174"/>
      <c r="BD77" s="174"/>
      <c r="BE77" s="40"/>
      <c r="BF77" s="48"/>
      <c r="BG77" s="40"/>
      <c r="BH77" s="48"/>
      <c r="BI77" s="40"/>
      <c r="BJ77" s="48"/>
      <c r="BK77" s="40"/>
      <c r="BL77" s="48"/>
      <c r="BN77" s="48"/>
      <c r="BO77" s="40"/>
      <c r="BP77" s="48"/>
    </row>
    <row r="78" spans="1:69" ht="24.95" customHeight="1" thickBot="1" x14ac:dyDescent="0.25">
      <c r="B78" s="315"/>
      <c r="C78" s="298" t="s">
        <v>65</v>
      </c>
      <c r="D78" s="323">
        <v>5</v>
      </c>
      <c r="E78" s="236"/>
      <c r="F78" s="233">
        <v>3</v>
      </c>
      <c r="G78" s="236"/>
      <c r="H78" s="235">
        <v>1</v>
      </c>
      <c r="I78" s="236"/>
      <c r="J78" s="236">
        <v>1</v>
      </c>
      <c r="K78" s="236"/>
      <c r="L78" s="236">
        <v>3</v>
      </c>
      <c r="M78" s="230"/>
      <c r="N78" s="236">
        <v>3</v>
      </c>
      <c r="O78" s="324"/>
      <c r="P78" s="233">
        <v>1582</v>
      </c>
      <c r="Q78" s="234"/>
      <c r="R78" s="233">
        <v>850</v>
      </c>
      <c r="S78" s="236"/>
      <c r="T78" s="235">
        <v>52</v>
      </c>
      <c r="U78" s="236"/>
      <c r="V78" s="236">
        <v>68</v>
      </c>
      <c r="W78" s="236"/>
      <c r="X78" s="235">
        <v>1048</v>
      </c>
      <c r="Y78" s="236"/>
      <c r="Z78" s="235">
        <v>1066</v>
      </c>
      <c r="AA78" s="230"/>
      <c r="AB78" s="323">
        <v>23040</v>
      </c>
      <c r="AC78" s="236"/>
      <c r="AD78" s="233">
        <v>30960</v>
      </c>
      <c r="AE78" s="236"/>
      <c r="AF78" s="235">
        <v>8416</v>
      </c>
      <c r="AG78" s="236"/>
      <c r="AH78" s="236">
        <v>1088</v>
      </c>
      <c r="AI78" s="236"/>
      <c r="AJ78" s="236">
        <v>40608</v>
      </c>
      <c r="AK78" s="230"/>
      <c r="AL78" s="236">
        <v>12128</v>
      </c>
      <c r="AM78" s="339"/>
      <c r="AN78" s="169"/>
      <c r="AO78" s="186"/>
      <c r="AP78" s="116"/>
      <c r="AQ78" s="116"/>
      <c r="AR78" s="116"/>
      <c r="AS78" s="116"/>
      <c r="AT78" s="116"/>
      <c r="AU78" s="117"/>
      <c r="AV78" s="117"/>
      <c r="AW78" s="117"/>
      <c r="AX78" s="165"/>
      <c r="AY78" s="166"/>
      <c r="AZ78" s="174"/>
      <c r="BA78" s="48"/>
      <c r="BB78" s="174"/>
      <c r="BC78" s="174"/>
      <c r="BD78" s="174"/>
      <c r="BE78" s="40"/>
      <c r="BF78" s="48"/>
      <c r="BG78" s="40"/>
      <c r="BH78" s="48"/>
      <c r="BI78" s="40"/>
      <c r="BJ78" s="48"/>
      <c r="BK78" s="40"/>
      <c r="BL78" s="48"/>
      <c r="BN78" s="48"/>
      <c r="BO78" s="40"/>
      <c r="BP78" s="48"/>
    </row>
    <row r="79" spans="1:69" ht="24.95" customHeight="1" thickBot="1" x14ac:dyDescent="0.25">
      <c r="B79" s="315"/>
      <c r="C79" s="298" t="s">
        <v>32</v>
      </c>
      <c r="D79" s="325">
        <v>0</v>
      </c>
      <c r="E79" s="236"/>
      <c r="F79" s="235">
        <v>0</v>
      </c>
      <c r="G79" s="236"/>
      <c r="H79" s="235">
        <v>0</v>
      </c>
      <c r="I79" s="236"/>
      <c r="J79" s="236">
        <v>0</v>
      </c>
      <c r="K79" s="236"/>
      <c r="L79" s="236">
        <v>0</v>
      </c>
      <c r="M79" s="230"/>
      <c r="N79" s="236">
        <v>0</v>
      </c>
      <c r="O79" s="324"/>
      <c r="P79" s="235">
        <v>0</v>
      </c>
      <c r="Q79" s="234"/>
      <c r="R79" s="236">
        <v>0</v>
      </c>
      <c r="S79" s="236"/>
      <c r="T79" s="235">
        <v>0</v>
      </c>
      <c r="U79" s="236"/>
      <c r="V79" s="236">
        <v>0</v>
      </c>
      <c r="W79" s="236"/>
      <c r="X79" s="237">
        <v>0</v>
      </c>
      <c r="Y79" s="236"/>
      <c r="Z79" s="235">
        <v>0</v>
      </c>
      <c r="AA79" s="230"/>
      <c r="AB79" s="325">
        <v>0</v>
      </c>
      <c r="AC79" s="236"/>
      <c r="AD79" s="235">
        <v>0</v>
      </c>
      <c r="AE79" s="236"/>
      <c r="AF79" s="235" t="s">
        <v>5</v>
      </c>
      <c r="AG79" s="236"/>
      <c r="AH79" s="236">
        <v>0</v>
      </c>
      <c r="AI79" s="236"/>
      <c r="AJ79" s="236">
        <v>0</v>
      </c>
      <c r="AK79" s="230"/>
      <c r="AL79" s="236">
        <v>0</v>
      </c>
      <c r="AM79" s="338"/>
      <c r="AN79" s="169"/>
      <c r="AO79" s="186"/>
      <c r="AP79" s="116"/>
      <c r="AQ79" s="116"/>
      <c r="AR79" s="116"/>
      <c r="AS79" s="116"/>
      <c r="AT79" s="116"/>
      <c r="AU79" s="117"/>
      <c r="AV79" s="117"/>
      <c r="AW79" s="117"/>
      <c r="AX79" s="165"/>
      <c r="AY79" s="166"/>
      <c r="AZ79" s="173"/>
      <c r="BA79" s="48"/>
      <c r="BB79" s="174"/>
      <c r="BC79" s="174"/>
      <c r="BD79" s="174"/>
      <c r="BE79" s="40"/>
      <c r="BF79" s="48"/>
      <c r="BG79" s="40"/>
      <c r="BH79" s="48"/>
      <c r="BI79" s="40"/>
      <c r="BJ79" s="48"/>
      <c r="BK79" s="40"/>
      <c r="BL79" s="48"/>
      <c r="BN79" s="48"/>
      <c r="BO79" s="40"/>
      <c r="BP79" s="48"/>
    </row>
    <row r="80" spans="1:69" ht="24.95" customHeight="1" thickBot="1" x14ac:dyDescent="0.25">
      <c r="B80" s="315"/>
      <c r="C80" s="298" t="s">
        <v>58</v>
      </c>
      <c r="D80" s="323">
        <v>3</v>
      </c>
      <c r="E80" s="236"/>
      <c r="F80" s="233">
        <v>5</v>
      </c>
      <c r="G80" s="236"/>
      <c r="H80" s="235">
        <v>0</v>
      </c>
      <c r="I80" s="236"/>
      <c r="J80" s="236">
        <v>1</v>
      </c>
      <c r="K80" s="236"/>
      <c r="L80" s="236">
        <v>2</v>
      </c>
      <c r="M80" s="230"/>
      <c r="N80" s="236">
        <v>4</v>
      </c>
      <c r="O80" s="324"/>
      <c r="P80" s="233">
        <v>1276</v>
      </c>
      <c r="Q80" s="234"/>
      <c r="R80" s="236">
        <v>1550</v>
      </c>
      <c r="S80" s="236"/>
      <c r="T80" s="235">
        <v>0</v>
      </c>
      <c r="U80" s="236"/>
      <c r="V80" s="236">
        <v>45</v>
      </c>
      <c r="W80" s="236"/>
      <c r="X80" s="237">
        <v>190</v>
      </c>
      <c r="Y80" s="236"/>
      <c r="Z80" s="235">
        <v>1467</v>
      </c>
      <c r="AA80" s="230"/>
      <c r="AB80" s="323">
        <v>278126</v>
      </c>
      <c r="AC80" s="236"/>
      <c r="AD80" s="233">
        <v>209440</v>
      </c>
      <c r="AE80" s="236"/>
      <c r="AF80" s="235" t="s">
        <v>5</v>
      </c>
      <c r="AG80" s="236"/>
      <c r="AH80" s="236">
        <v>1800</v>
      </c>
      <c r="AI80" s="236"/>
      <c r="AJ80" s="236">
        <v>9280</v>
      </c>
      <c r="AK80" s="230"/>
      <c r="AL80" s="236">
        <v>19928</v>
      </c>
      <c r="AM80" s="339"/>
      <c r="AN80" s="169"/>
      <c r="AO80" s="186"/>
      <c r="AP80" s="116"/>
      <c r="AQ80" s="116"/>
      <c r="AR80" s="116"/>
      <c r="AS80" s="116"/>
      <c r="AT80" s="116"/>
      <c r="AU80" s="117"/>
      <c r="AV80" s="117"/>
      <c r="AW80" s="117"/>
      <c r="AX80" s="165"/>
      <c r="AY80" s="166"/>
      <c r="AZ80" s="174"/>
      <c r="BA80" s="48"/>
      <c r="BB80" s="174"/>
      <c r="BC80" s="174"/>
      <c r="BD80" s="174"/>
      <c r="BE80" s="40"/>
      <c r="BF80" s="48"/>
      <c r="BG80" s="40"/>
      <c r="BH80" s="48"/>
      <c r="BI80" s="40"/>
      <c r="BJ80" s="48"/>
      <c r="BK80" s="40"/>
      <c r="BL80" s="48"/>
      <c r="BN80" s="48"/>
      <c r="BO80" s="40"/>
      <c r="BP80" s="48"/>
    </row>
    <row r="81" spans="2:68" ht="24.95" customHeight="1" thickBot="1" x14ac:dyDescent="0.25">
      <c r="B81" s="315"/>
      <c r="C81" s="298" t="s">
        <v>44</v>
      </c>
      <c r="D81" s="323">
        <v>5</v>
      </c>
      <c r="E81" s="236"/>
      <c r="F81" s="235">
        <v>0</v>
      </c>
      <c r="G81" s="236"/>
      <c r="H81" s="235">
        <v>0</v>
      </c>
      <c r="I81" s="236"/>
      <c r="J81" s="236">
        <v>3</v>
      </c>
      <c r="K81" s="236"/>
      <c r="L81" s="236">
        <v>1</v>
      </c>
      <c r="M81" s="230"/>
      <c r="N81" s="236">
        <v>0</v>
      </c>
      <c r="O81" s="324"/>
      <c r="P81" s="233">
        <v>2651</v>
      </c>
      <c r="Q81" s="234"/>
      <c r="R81" s="233">
        <v>0</v>
      </c>
      <c r="S81" s="236"/>
      <c r="T81" s="235">
        <v>0</v>
      </c>
      <c r="U81" s="236"/>
      <c r="V81" s="236">
        <v>399</v>
      </c>
      <c r="W81" s="236"/>
      <c r="X81" s="237">
        <v>808</v>
      </c>
      <c r="Y81" s="236"/>
      <c r="Z81" s="235">
        <v>0</v>
      </c>
      <c r="AA81" s="230"/>
      <c r="AB81" s="323">
        <v>40680</v>
      </c>
      <c r="AC81" s="236"/>
      <c r="AD81" s="235">
        <v>0</v>
      </c>
      <c r="AE81" s="236"/>
      <c r="AF81" s="235" t="s">
        <v>5</v>
      </c>
      <c r="AG81" s="236"/>
      <c r="AH81" s="236">
        <v>6936</v>
      </c>
      <c r="AI81" s="236"/>
      <c r="AJ81" s="236">
        <v>12928</v>
      </c>
      <c r="AK81" s="230"/>
      <c r="AL81" s="236">
        <v>0</v>
      </c>
      <c r="AM81" s="339"/>
      <c r="AN81" s="169"/>
      <c r="AO81" s="186"/>
      <c r="AP81" s="116"/>
      <c r="AQ81" s="116"/>
      <c r="AR81" s="116"/>
      <c r="AS81" s="116"/>
      <c r="AT81" s="116"/>
      <c r="AU81" s="117"/>
      <c r="AV81" s="117"/>
      <c r="AW81" s="117"/>
      <c r="AX81" s="165"/>
      <c r="AY81" s="166"/>
      <c r="AZ81" s="174"/>
      <c r="BA81" s="48"/>
      <c r="BB81" s="174"/>
      <c r="BC81" s="174"/>
      <c r="BD81" s="174"/>
      <c r="BE81" s="40"/>
      <c r="BF81" s="48"/>
      <c r="BG81" s="40"/>
      <c r="BH81" s="48"/>
      <c r="BI81" s="40"/>
      <c r="BJ81" s="48"/>
      <c r="BK81" s="40"/>
      <c r="BL81" s="48"/>
      <c r="BN81" s="48"/>
      <c r="BO81" s="40"/>
      <c r="BP81" s="48"/>
    </row>
    <row r="82" spans="2:68" ht="24.95" customHeight="1" thickBot="1" x14ac:dyDescent="0.25">
      <c r="B82" s="315"/>
      <c r="C82" s="298" t="s">
        <v>84</v>
      </c>
      <c r="D82" s="323">
        <v>1</v>
      </c>
      <c r="E82" s="236"/>
      <c r="F82" s="235">
        <v>0</v>
      </c>
      <c r="G82" s="236"/>
      <c r="H82" s="235">
        <v>2</v>
      </c>
      <c r="I82" s="236"/>
      <c r="J82" s="236">
        <v>0</v>
      </c>
      <c r="K82" s="236"/>
      <c r="L82" s="236">
        <v>3</v>
      </c>
      <c r="M82" s="230"/>
      <c r="N82" s="236">
        <v>1</v>
      </c>
      <c r="O82" s="324"/>
      <c r="P82" s="233">
        <v>100</v>
      </c>
      <c r="Q82" s="234"/>
      <c r="R82" s="233">
        <v>0</v>
      </c>
      <c r="S82" s="236"/>
      <c r="T82" s="235">
        <v>430</v>
      </c>
      <c r="U82" s="236"/>
      <c r="V82" s="236">
        <v>0</v>
      </c>
      <c r="W82" s="236"/>
      <c r="X82" s="237">
        <v>344</v>
      </c>
      <c r="Y82" s="236"/>
      <c r="Z82" s="235">
        <v>1038</v>
      </c>
      <c r="AA82" s="230"/>
      <c r="AB82" s="323">
        <v>2400</v>
      </c>
      <c r="AC82" s="236"/>
      <c r="AD82" s="235">
        <v>0</v>
      </c>
      <c r="AE82" s="236"/>
      <c r="AF82" s="235">
        <v>12320</v>
      </c>
      <c r="AG82" s="236"/>
      <c r="AH82" s="236">
        <v>0</v>
      </c>
      <c r="AI82" s="236"/>
      <c r="AJ82" s="236">
        <v>10760</v>
      </c>
      <c r="AK82" s="230"/>
      <c r="AL82" s="236">
        <v>58128</v>
      </c>
      <c r="AM82" s="339"/>
      <c r="AN82" s="169"/>
      <c r="AO82" s="186"/>
      <c r="AP82" s="116"/>
      <c r="AQ82" s="116"/>
      <c r="AR82" s="116"/>
      <c r="AS82" s="116"/>
      <c r="AT82" s="116"/>
      <c r="AU82" s="117"/>
      <c r="AV82" s="117"/>
      <c r="AW82" s="117"/>
      <c r="AX82" s="165"/>
      <c r="AY82" s="166"/>
      <c r="AZ82" s="173"/>
      <c r="BA82" s="48"/>
      <c r="BB82" s="174"/>
      <c r="BC82" s="174"/>
      <c r="BD82" s="174"/>
      <c r="BE82" s="40"/>
      <c r="BF82" s="48"/>
      <c r="BG82" s="40"/>
      <c r="BH82" s="48"/>
      <c r="BI82" s="40"/>
      <c r="BJ82" s="48"/>
      <c r="BK82" s="40"/>
      <c r="BL82" s="48"/>
      <c r="BN82" s="48"/>
      <c r="BO82" s="40"/>
      <c r="BP82" s="48"/>
    </row>
    <row r="83" spans="2:68" ht="24.95" customHeight="1" thickBot="1" x14ac:dyDescent="0.25">
      <c r="B83" s="315"/>
      <c r="C83" s="298" t="s">
        <v>48</v>
      </c>
      <c r="D83" s="323">
        <v>5</v>
      </c>
      <c r="E83" s="236"/>
      <c r="F83" s="233">
        <v>7</v>
      </c>
      <c r="G83" s="236"/>
      <c r="H83" s="235">
        <v>6</v>
      </c>
      <c r="I83" s="236"/>
      <c r="J83" s="236">
        <v>12</v>
      </c>
      <c r="K83" s="236"/>
      <c r="L83" s="236">
        <v>15</v>
      </c>
      <c r="M83" s="230"/>
      <c r="N83" s="236">
        <v>25</v>
      </c>
      <c r="O83" s="324"/>
      <c r="P83" s="233">
        <v>6359</v>
      </c>
      <c r="Q83" s="234"/>
      <c r="R83" s="233">
        <v>12395</v>
      </c>
      <c r="S83" s="236"/>
      <c r="T83" s="235">
        <v>7843</v>
      </c>
      <c r="U83" s="236"/>
      <c r="V83" s="236">
        <v>35105</v>
      </c>
      <c r="W83" s="236"/>
      <c r="X83" s="237">
        <v>2637</v>
      </c>
      <c r="Y83" s="236"/>
      <c r="Z83" s="235">
        <v>85337</v>
      </c>
      <c r="AA83" s="230"/>
      <c r="AB83" s="323">
        <v>684648</v>
      </c>
      <c r="AC83" s="236"/>
      <c r="AD83" s="233">
        <v>325920</v>
      </c>
      <c r="AE83" s="236"/>
      <c r="AF83" s="235">
        <v>1437200</v>
      </c>
      <c r="AG83" s="236"/>
      <c r="AH83" s="236">
        <v>1843538</v>
      </c>
      <c r="AI83" s="236"/>
      <c r="AJ83" s="236">
        <v>76004</v>
      </c>
      <c r="AK83" s="230"/>
      <c r="AL83" s="236">
        <v>1048128</v>
      </c>
      <c r="AM83" s="339"/>
      <c r="AN83" s="169"/>
      <c r="AO83" s="186"/>
      <c r="AP83" s="116"/>
      <c r="AQ83" s="116"/>
      <c r="AR83" s="116"/>
      <c r="AS83" s="116"/>
      <c r="AT83" s="116"/>
      <c r="AU83" s="117"/>
      <c r="AV83" s="117"/>
      <c r="AW83" s="117"/>
      <c r="AX83" s="165"/>
      <c r="AY83" s="166"/>
      <c r="AZ83" s="173"/>
      <c r="BA83" s="48"/>
      <c r="BB83" s="174"/>
      <c r="BC83" s="174"/>
      <c r="BD83" s="174"/>
      <c r="BE83" s="40"/>
      <c r="BF83" s="48"/>
      <c r="BG83" s="40"/>
      <c r="BH83" s="48"/>
      <c r="BI83" s="40"/>
      <c r="BJ83" s="48"/>
      <c r="BK83" s="40"/>
      <c r="BL83" s="48"/>
      <c r="BN83" s="48"/>
      <c r="BO83" s="40"/>
      <c r="BP83" s="48"/>
    </row>
    <row r="84" spans="2:68" ht="24.95" customHeight="1" thickBot="1" x14ac:dyDescent="0.25">
      <c r="B84" s="315"/>
      <c r="C84" s="298" t="s">
        <v>13</v>
      </c>
      <c r="D84" s="323">
        <v>1</v>
      </c>
      <c r="E84" s="236"/>
      <c r="F84" s="233">
        <v>2</v>
      </c>
      <c r="G84" s="236"/>
      <c r="H84" s="235">
        <v>1</v>
      </c>
      <c r="I84" s="236"/>
      <c r="J84" s="236">
        <v>3</v>
      </c>
      <c r="K84" s="236"/>
      <c r="L84" s="236">
        <v>0</v>
      </c>
      <c r="M84" s="230"/>
      <c r="N84" s="236">
        <v>0</v>
      </c>
      <c r="O84" s="324"/>
      <c r="P84" s="233">
        <v>245</v>
      </c>
      <c r="Q84" s="234"/>
      <c r="R84" s="233">
        <v>256</v>
      </c>
      <c r="S84" s="236"/>
      <c r="T84" s="235">
        <v>615</v>
      </c>
      <c r="U84" s="236"/>
      <c r="V84" s="236">
        <v>916</v>
      </c>
      <c r="W84" s="236"/>
      <c r="X84" s="237">
        <v>0</v>
      </c>
      <c r="Y84" s="236"/>
      <c r="Z84" s="235">
        <v>0</v>
      </c>
      <c r="AA84" s="230"/>
      <c r="AB84" s="323">
        <v>7840</v>
      </c>
      <c r="AC84" s="236"/>
      <c r="AD84" s="233">
        <v>2352</v>
      </c>
      <c r="AE84" s="236"/>
      <c r="AF84" s="235">
        <v>24600</v>
      </c>
      <c r="AG84" s="236"/>
      <c r="AH84" s="236">
        <v>9088</v>
      </c>
      <c r="AI84" s="236"/>
      <c r="AJ84" s="236">
        <v>0</v>
      </c>
      <c r="AK84" s="230"/>
      <c r="AL84" s="236">
        <v>0</v>
      </c>
      <c r="AM84" s="339"/>
      <c r="AN84" s="169"/>
      <c r="AO84" s="186"/>
      <c r="AP84" s="116"/>
      <c r="AQ84" s="116"/>
      <c r="AR84" s="116"/>
      <c r="AS84" s="116"/>
      <c r="AT84" s="116"/>
      <c r="AU84" s="117"/>
      <c r="AV84" s="117"/>
      <c r="AW84" s="117"/>
      <c r="AX84" s="165"/>
      <c r="AY84" s="166"/>
      <c r="AZ84" s="174"/>
      <c r="BA84" s="48"/>
      <c r="BB84" s="174"/>
      <c r="BC84" s="174"/>
      <c r="BD84" s="174"/>
      <c r="BE84" s="40"/>
      <c r="BF84" s="48"/>
      <c r="BG84" s="40"/>
      <c r="BH84" s="48"/>
      <c r="BI84" s="40"/>
      <c r="BJ84" s="48"/>
      <c r="BK84" s="40"/>
      <c r="BL84" s="48"/>
      <c r="BN84" s="48"/>
      <c r="BO84" s="40"/>
      <c r="BP84" s="48"/>
    </row>
    <row r="85" spans="2:68" ht="24.95" customHeight="1" thickBot="1" x14ac:dyDescent="0.25">
      <c r="B85" s="315"/>
      <c r="C85" s="298" t="s">
        <v>25</v>
      </c>
      <c r="D85" s="323">
        <v>5</v>
      </c>
      <c r="E85" s="236"/>
      <c r="F85" s="235">
        <v>0</v>
      </c>
      <c r="G85" s="236"/>
      <c r="H85" s="235">
        <v>1</v>
      </c>
      <c r="I85" s="236"/>
      <c r="J85" s="236">
        <v>1</v>
      </c>
      <c r="K85" s="236"/>
      <c r="L85" s="236">
        <v>8</v>
      </c>
      <c r="M85" s="230"/>
      <c r="N85" s="236">
        <v>2</v>
      </c>
      <c r="O85" s="324"/>
      <c r="P85" s="233">
        <v>3913</v>
      </c>
      <c r="Q85" s="234"/>
      <c r="R85" s="236">
        <v>0</v>
      </c>
      <c r="S85" s="236"/>
      <c r="T85" s="235">
        <v>91</v>
      </c>
      <c r="U85" s="236"/>
      <c r="V85" s="236">
        <v>9154</v>
      </c>
      <c r="W85" s="236"/>
      <c r="X85" s="237">
        <v>10418</v>
      </c>
      <c r="Y85" s="236"/>
      <c r="Z85" s="235">
        <v>134</v>
      </c>
      <c r="AA85" s="230"/>
      <c r="AB85" s="323">
        <v>534996</v>
      </c>
      <c r="AC85" s="236"/>
      <c r="AD85" s="235">
        <v>0</v>
      </c>
      <c r="AE85" s="236"/>
      <c r="AF85" s="235">
        <v>1456</v>
      </c>
      <c r="AG85" s="236"/>
      <c r="AH85" s="236">
        <v>54924</v>
      </c>
      <c r="AI85" s="236"/>
      <c r="AJ85" s="236">
        <v>75884</v>
      </c>
      <c r="AK85" s="230"/>
      <c r="AL85" s="236">
        <v>1944</v>
      </c>
      <c r="AM85" s="339"/>
      <c r="AN85" s="169"/>
      <c r="AO85" s="186"/>
      <c r="AP85" s="116"/>
      <c r="AQ85" s="116"/>
      <c r="AR85" s="116"/>
      <c r="AS85" s="116"/>
      <c r="AT85" s="116"/>
      <c r="AU85" s="117"/>
      <c r="AV85" s="117"/>
      <c r="AW85" s="117"/>
      <c r="AX85" s="165"/>
      <c r="AY85" s="166"/>
      <c r="AZ85" s="174"/>
      <c r="BA85" s="48"/>
      <c r="BB85" s="174"/>
      <c r="BC85" s="174"/>
      <c r="BD85" s="174"/>
      <c r="BE85" s="40"/>
      <c r="BF85" s="48"/>
      <c r="BG85" s="40"/>
      <c r="BH85" s="48"/>
      <c r="BI85" s="40"/>
      <c r="BJ85" s="48"/>
      <c r="BK85" s="40"/>
      <c r="BL85" s="48"/>
      <c r="BN85" s="48"/>
      <c r="BO85" s="40"/>
      <c r="BP85" s="48"/>
    </row>
    <row r="86" spans="2:68" ht="24.95" customHeight="1" thickBot="1" x14ac:dyDescent="0.25">
      <c r="B86" s="315"/>
      <c r="C86" s="298" t="s">
        <v>85</v>
      </c>
      <c r="D86" s="325">
        <v>0</v>
      </c>
      <c r="E86" s="236"/>
      <c r="F86" s="233">
        <v>2</v>
      </c>
      <c r="G86" s="236"/>
      <c r="H86" s="235">
        <v>2</v>
      </c>
      <c r="I86" s="236"/>
      <c r="J86" s="236">
        <v>1</v>
      </c>
      <c r="K86" s="236"/>
      <c r="L86" s="236">
        <v>0</v>
      </c>
      <c r="M86" s="230"/>
      <c r="N86" s="236">
        <v>1</v>
      </c>
      <c r="O86" s="324"/>
      <c r="P86" s="322" t="s">
        <v>5</v>
      </c>
      <c r="Q86" s="234"/>
      <c r="R86" s="236">
        <v>156</v>
      </c>
      <c r="S86" s="236"/>
      <c r="T86" s="235">
        <v>106</v>
      </c>
      <c r="U86" s="236"/>
      <c r="V86" s="236">
        <v>315</v>
      </c>
      <c r="W86" s="236"/>
      <c r="X86" s="237">
        <v>0</v>
      </c>
      <c r="Y86" s="236"/>
      <c r="Z86" s="235">
        <v>262</v>
      </c>
      <c r="AA86" s="230"/>
      <c r="AB86" s="325">
        <v>0</v>
      </c>
      <c r="AC86" s="236"/>
      <c r="AD86" s="233">
        <v>18768</v>
      </c>
      <c r="AE86" s="236"/>
      <c r="AF86" s="235">
        <v>3232</v>
      </c>
      <c r="AG86" s="236"/>
      <c r="AH86" s="236">
        <v>5040</v>
      </c>
      <c r="AI86" s="236"/>
      <c r="AJ86" s="236">
        <v>0</v>
      </c>
      <c r="AK86" s="230"/>
      <c r="AL86" s="236">
        <v>20960</v>
      </c>
      <c r="AM86" s="338"/>
      <c r="AN86" s="169"/>
      <c r="AO86" s="186"/>
      <c r="AP86" s="116"/>
      <c r="AQ86" s="116"/>
      <c r="AR86" s="116"/>
      <c r="AS86" s="116"/>
      <c r="AT86" s="116"/>
      <c r="AU86" s="117"/>
      <c r="AV86" s="117"/>
      <c r="AW86" s="117"/>
      <c r="AX86" s="165"/>
      <c r="AY86" s="166"/>
      <c r="AZ86" s="174"/>
      <c r="BA86" s="48"/>
      <c r="BB86" s="174"/>
      <c r="BC86" s="174"/>
      <c r="BD86" s="174"/>
      <c r="BE86" s="40"/>
      <c r="BF86" s="48"/>
      <c r="BG86" s="40"/>
      <c r="BH86" s="48"/>
      <c r="BI86" s="40"/>
      <c r="BJ86" s="48"/>
      <c r="BK86" s="40"/>
      <c r="BL86" s="48"/>
      <c r="BN86" s="48"/>
      <c r="BO86" s="40"/>
      <c r="BP86" s="48"/>
    </row>
    <row r="87" spans="2:68" ht="24.95" customHeight="1" thickBot="1" x14ac:dyDescent="0.25">
      <c r="B87" s="317"/>
      <c r="C87" s="316" t="s">
        <v>86</v>
      </c>
      <c r="D87" s="327">
        <v>0</v>
      </c>
      <c r="E87" s="328"/>
      <c r="F87" s="329">
        <v>0</v>
      </c>
      <c r="G87" s="328"/>
      <c r="H87" s="329">
        <v>0</v>
      </c>
      <c r="I87" s="328"/>
      <c r="J87" s="328">
        <v>0</v>
      </c>
      <c r="K87" s="328"/>
      <c r="L87" s="328">
        <v>0</v>
      </c>
      <c r="M87" s="330"/>
      <c r="N87" s="328">
        <v>0</v>
      </c>
      <c r="O87" s="331"/>
      <c r="P87" s="322" t="s">
        <v>5</v>
      </c>
      <c r="Q87" s="234"/>
      <c r="R87" s="233">
        <v>0</v>
      </c>
      <c r="S87" s="236"/>
      <c r="T87" s="235">
        <v>0</v>
      </c>
      <c r="U87" s="236"/>
      <c r="V87" s="236">
        <v>0</v>
      </c>
      <c r="W87" s="236"/>
      <c r="X87" s="237">
        <v>0</v>
      </c>
      <c r="Y87" s="236"/>
      <c r="Z87" s="237">
        <v>0</v>
      </c>
      <c r="AA87" s="230"/>
      <c r="AB87" s="327">
        <v>0</v>
      </c>
      <c r="AC87" s="328"/>
      <c r="AD87" s="329">
        <v>0</v>
      </c>
      <c r="AE87" s="328"/>
      <c r="AF87" s="329" t="s">
        <v>5</v>
      </c>
      <c r="AG87" s="328"/>
      <c r="AH87" s="328">
        <v>0</v>
      </c>
      <c r="AI87" s="328"/>
      <c r="AJ87" s="328">
        <v>0</v>
      </c>
      <c r="AK87" s="330"/>
      <c r="AL87" s="328">
        <v>0</v>
      </c>
      <c r="AM87" s="340"/>
      <c r="AN87" s="169"/>
      <c r="AO87" s="186"/>
      <c r="AP87" s="116"/>
      <c r="AQ87" s="116"/>
      <c r="AR87" s="116"/>
      <c r="AS87" s="116"/>
      <c r="AT87" s="116"/>
      <c r="AU87" s="117"/>
      <c r="AV87" s="117"/>
      <c r="AW87" s="117"/>
      <c r="AX87" s="165"/>
      <c r="AY87" s="166"/>
      <c r="AZ87" s="174"/>
      <c r="BA87" s="48"/>
      <c r="BB87" s="174"/>
      <c r="BC87" s="174"/>
      <c r="BD87" s="174"/>
      <c r="BE87" s="40"/>
      <c r="BF87" s="48"/>
      <c r="BG87" s="40"/>
      <c r="BH87" s="48"/>
      <c r="BI87" s="40"/>
      <c r="BJ87" s="48"/>
      <c r="BK87" s="40"/>
      <c r="BL87" s="48"/>
      <c r="BN87" s="48"/>
      <c r="BO87" s="40"/>
      <c r="BP87" s="48"/>
    </row>
    <row r="88" spans="2:68" ht="24.95" customHeight="1" thickBot="1" x14ac:dyDescent="0.25">
      <c r="B88" s="367"/>
      <c r="C88" s="368" t="s">
        <v>4</v>
      </c>
      <c r="D88" s="370">
        <f>SUM(D72:D87)</f>
        <v>95</v>
      </c>
      <c r="E88" s="370"/>
      <c r="F88" s="370">
        <f>SUM(F72:F87)</f>
        <v>47</v>
      </c>
      <c r="G88" s="370"/>
      <c r="H88" s="370">
        <f>SUM(H72:H87)</f>
        <v>41</v>
      </c>
      <c r="I88" s="370"/>
      <c r="J88" s="370">
        <f>SUM(J72:J87)</f>
        <v>45</v>
      </c>
      <c r="K88" s="371"/>
      <c r="L88" s="370">
        <f>SUM(L72:L87)</f>
        <v>54</v>
      </c>
      <c r="M88" s="371"/>
      <c r="N88" s="370">
        <f>SUM(N72:N87)</f>
        <v>67</v>
      </c>
      <c r="O88" s="372"/>
      <c r="P88" s="370">
        <f>SUM(P72:P87)</f>
        <v>40681</v>
      </c>
      <c r="Q88" s="370"/>
      <c r="R88" s="370">
        <f>SUM(R72:R87)</f>
        <v>32066</v>
      </c>
      <c r="S88" s="370"/>
      <c r="T88" s="370">
        <f>SUM(T72:T87)</f>
        <v>20463</v>
      </c>
      <c r="U88" s="370"/>
      <c r="V88" s="370">
        <f>SUM(V72:V87)</f>
        <v>56610</v>
      </c>
      <c r="W88" s="371"/>
      <c r="X88" s="370">
        <f>SUM(X72:X87)</f>
        <v>21496</v>
      </c>
      <c r="Y88" s="371"/>
      <c r="Z88" s="370">
        <f>SUM(Z72:Z87)</f>
        <v>110154</v>
      </c>
      <c r="AA88" s="372"/>
      <c r="AB88" s="370">
        <f>SUM(AB72:AB87)</f>
        <v>3153018</v>
      </c>
      <c r="AC88" s="370"/>
      <c r="AD88" s="370">
        <f>SUM(AD72:AD87)</f>
        <v>1925632</v>
      </c>
      <c r="AE88" s="370"/>
      <c r="AF88" s="370">
        <f>SUM(AF72:AF87)</f>
        <v>3084056</v>
      </c>
      <c r="AG88" s="370"/>
      <c r="AH88" s="370">
        <f>SUM(AH72:AH87)</f>
        <v>3006494</v>
      </c>
      <c r="AI88" s="371"/>
      <c r="AJ88" s="370">
        <f>SUM(AJ72:AJ87)</f>
        <v>738864</v>
      </c>
      <c r="AK88" s="371"/>
      <c r="AL88" s="370">
        <f>SUM(AL72:AL87)</f>
        <v>2085856</v>
      </c>
      <c r="AM88" s="372"/>
      <c r="AN88" s="180"/>
      <c r="AO88" s="180"/>
      <c r="AP88" s="116"/>
      <c r="AQ88" s="116"/>
      <c r="AR88" s="116"/>
      <c r="AS88" s="116"/>
      <c r="AT88" s="116"/>
      <c r="AU88" s="180"/>
      <c r="AV88" s="180"/>
      <c r="AW88" s="180"/>
      <c r="AX88" s="180"/>
      <c r="AY88" s="181"/>
      <c r="AZ88" s="184"/>
      <c r="BA88" s="183"/>
      <c r="BB88" s="184"/>
      <c r="BC88" s="184"/>
      <c r="BD88" s="184"/>
      <c r="BF88" s="184"/>
      <c r="BH88" s="132"/>
      <c r="BJ88" s="132"/>
      <c r="BL88" s="132"/>
      <c r="BN88" s="132"/>
      <c r="BP88" s="132"/>
    </row>
    <row r="89" spans="2:68" s="1" customFormat="1" ht="24.95" customHeight="1" x14ac:dyDescent="0.2">
      <c r="B89" s="92" t="s">
        <v>176</v>
      </c>
      <c r="C89" s="102"/>
      <c r="D89" s="102"/>
      <c r="E89" s="102"/>
      <c r="F89" s="102"/>
      <c r="G89" s="102"/>
      <c r="H89" s="102"/>
      <c r="I89" s="102"/>
      <c r="J89" s="103"/>
      <c r="K89" s="103"/>
      <c r="L89" s="103"/>
      <c r="M89" s="103"/>
      <c r="N89" s="103"/>
      <c r="O89" s="103"/>
      <c r="P89" s="103"/>
      <c r="Q89" s="103"/>
      <c r="R89" s="103"/>
    </row>
    <row r="90" spans="2:68" ht="24.95" customHeight="1" x14ac:dyDescent="0.2">
      <c r="B90" s="594" t="s">
        <v>177</v>
      </c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</row>
    <row r="91" spans="2:68" ht="20.100000000000001" customHeight="1" x14ac:dyDescent="0.2">
      <c r="B91" s="9" t="s">
        <v>175</v>
      </c>
      <c r="C91" s="8"/>
    </row>
    <row r="92" spans="2:68" ht="20.45" customHeight="1" x14ac:dyDescent="0.2">
      <c r="B92" s="15" t="s">
        <v>181</v>
      </c>
    </row>
  </sheetData>
  <mergeCells count="152">
    <mergeCell ref="AH71:AI71"/>
    <mergeCell ref="AJ71:AK71"/>
    <mergeCell ref="AL71:AM71"/>
    <mergeCell ref="D26:E26"/>
    <mergeCell ref="F26:G26"/>
    <mergeCell ref="H26:I26"/>
    <mergeCell ref="J26:K26"/>
    <mergeCell ref="T26:U26"/>
    <mergeCell ref="V26:W26"/>
    <mergeCell ref="X26:Y26"/>
    <mergeCell ref="AD71:AE71"/>
    <mergeCell ref="AF71:AG71"/>
    <mergeCell ref="B44:C44"/>
    <mergeCell ref="B69:C69"/>
    <mergeCell ref="AJ49:AY49"/>
    <mergeCell ref="AX50:AY50"/>
    <mergeCell ref="AV50:AW50"/>
    <mergeCell ref="AZ50:BA50"/>
    <mergeCell ref="AN50:AO50"/>
    <mergeCell ref="AP50:AQ50"/>
    <mergeCell ref="AR50:AS50"/>
    <mergeCell ref="B48:C48"/>
    <mergeCell ref="B49:C50"/>
    <mergeCell ref="D50:E50"/>
    <mergeCell ref="F50:G50"/>
    <mergeCell ref="T50:U50"/>
    <mergeCell ref="V50:W50"/>
    <mergeCell ref="AD50:AE50"/>
    <mergeCell ref="AF50:AG50"/>
    <mergeCell ref="AH50:AI50"/>
    <mergeCell ref="AJ50:AK50"/>
    <mergeCell ref="AL50:AM50"/>
    <mergeCell ref="B70:C71"/>
    <mergeCell ref="D71:E71"/>
    <mergeCell ref="F71:G71"/>
    <mergeCell ref="H71:I71"/>
    <mergeCell ref="J71:K71"/>
    <mergeCell ref="L71:M71"/>
    <mergeCell ref="FT47:HW47"/>
    <mergeCell ref="HX47:JC47"/>
    <mergeCell ref="D49:S49"/>
    <mergeCell ref="T49:AI49"/>
    <mergeCell ref="H50:I50"/>
    <mergeCell ref="J50:K50"/>
    <mergeCell ref="L50:M50"/>
    <mergeCell ref="N50:O50"/>
    <mergeCell ref="P50:Q50"/>
    <mergeCell ref="R50:S50"/>
    <mergeCell ref="X50:Y50"/>
    <mergeCell ref="Z50:AA50"/>
    <mergeCell ref="AB50:AC50"/>
    <mergeCell ref="BL50:BM50"/>
    <mergeCell ref="BN50:BO50"/>
    <mergeCell ref="BP50:BQ50"/>
    <mergeCell ref="DP47:FS47"/>
    <mergeCell ref="BB50:BC50"/>
    <mergeCell ref="BD50:BE50"/>
    <mergeCell ref="BF50:BG50"/>
    <mergeCell ref="BL26:BM26"/>
    <mergeCell ref="BN26:BO26"/>
    <mergeCell ref="AV26:AW26"/>
    <mergeCell ref="P70:AA70"/>
    <mergeCell ref="N71:O71"/>
    <mergeCell ref="D70:O70"/>
    <mergeCell ref="AB70:AM70"/>
    <mergeCell ref="AT50:AU50"/>
    <mergeCell ref="BB26:BC26"/>
    <mergeCell ref="BD26:BE26"/>
    <mergeCell ref="Z26:AA26"/>
    <mergeCell ref="AJ26:AK26"/>
    <mergeCell ref="AL26:AM26"/>
    <mergeCell ref="AN26:AO26"/>
    <mergeCell ref="AP26:AQ26"/>
    <mergeCell ref="P71:Q71"/>
    <mergeCell ref="R71:S71"/>
    <mergeCell ref="T71:U71"/>
    <mergeCell ref="V71:W71"/>
    <mergeCell ref="X71:Y71"/>
    <mergeCell ref="Z71:AA71"/>
    <mergeCell ref="AB71:AC71"/>
    <mergeCell ref="FT4:HW4"/>
    <mergeCell ref="HX4:JC4"/>
    <mergeCell ref="B5:C6"/>
    <mergeCell ref="D5:S5"/>
    <mergeCell ref="T5:AI5"/>
    <mergeCell ref="AJ5:AY5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BN6:BO6"/>
    <mergeCell ref="BP6:BQ6"/>
    <mergeCell ref="BD6:BE6"/>
    <mergeCell ref="BF6:BG6"/>
    <mergeCell ref="BH6:BI6"/>
    <mergeCell ref="BJ6:BK6"/>
    <mergeCell ref="AV6:AW6"/>
    <mergeCell ref="AX6:AY6"/>
    <mergeCell ref="DP4:FS4"/>
    <mergeCell ref="B47:AY47"/>
    <mergeCell ref="B4:AY4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Z6:BA6"/>
    <mergeCell ref="BB6:BC6"/>
    <mergeCell ref="B25:C26"/>
    <mergeCell ref="D25:S25"/>
    <mergeCell ref="AX26:AY26"/>
    <mergeCell ref="AZ26:BA26"/>
    <mergeCell ref="BP26:BQ26"/>
    <mergeCell ref="B45:AY45"/>
    <mergeCell ref="B46:AY46"/>
    <mergeCell ref="AZ47:BQ47"/>
    <mergeCell ref="T25:AI25"/>
    <mergeCell ref="AJ25:AY25"/>
    <mergeCell ref="B90:R90"/>
    <mergeCell ref="BL6:BM6"/>
    <mergeCell ref="AT6:AU6"/>
    <mergeCell ref="B1:AY1"/>
    <mergeCell ref="B2:AY2"/>
    <mergeCell ref="B3:AY3"/>
    <mergeCell ref="AZ4:BQ4"/>
    <mergeCell ref="BH50:BI50"/>
    <mergeCell ref="BJ50:BK50"/>
    <mergeCell ref="AT26:AU26"/>
    <mergeCell ref="L26:M26"/>
    <mergeCell ref="N26:O26"/>
    <mergeCell ref="P26:Q26"/>
    <mergeCell ref="R26:S26"/>
    <mergeCell ref="AB26:AC26"/>
    <mergeCell ref="AD26:AE26"/>
    <mergeCell ref="AF26:AG26"/>
    <mergeCell ref="AH26:AI26"/>
    <mergeCell ref="AR26:AS26"/>
    <mergeCell ref="BF26:BG26"/>
    <mergeCell ref="BH26:BI26"/>
    <mergeCell ref="BJ26:BK26"/>
  </mergeCells>
  <printOptions horizontalCentered="1" verticalCentered="1"/>
  <pageMargins left="0" right="0" top="0" bottom="0" header="0" footer="0"/>
  <pageSetup paperSize="9" scale="34" orientation="landscape" r:id="rId1"/>
  <headerFooter alignWithMargins="0"/>
  <rowBreaks count="1" manualBreakCount="1">
    <brk id="44" min="1" max="50" man="1"/>
  </rowBreaks>
  <ignoredErrors>
    <ignoredError sqref="D88:O88 V88:AL8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view="pageBreakPreview" topLeftCell="A31" zoomScale="60" zoomScaleNormal="96" zoomScalePageLayoutView="96" workbookViewId="0">
      <selection activeCell="T34" sqref="T34"/>
    </sheetView>
  </sheetViews>
  <sheetFormatPr baseColWidth="10" defaultColWidth="11.42578125" defaultRowHeight="12.75" x14ac:dyDescent="0.2"/>
  <cols>
    <col min="1" max="1" width="11.42578125" style="8"/>
    <col min="2" max="2" width="54.42578125" style="8" customWidth="1"/>
    <col min="3" max="3" width="11.42578125" style="8" customWidth="1"/>
    <col min="4" max="4" width="4.28515625" style="8" customWidth="1"/>
    <col min="5" max="5" width="10.42578125" style="8" customWidth="1"/>
    <col min="6" max="6" width="4.42578125" style="8" customWidth="1"/>
    <col min="7" max="7" width="12.85546875" style="8" customWidth="1"/>
    <col min="8" max="8" width="4.85546875" style="8" customWidth="1"/>
    <col min="9" max="9" width="11.140625" style="8" customWidth="1"/>
    <col min="10" max="10" width="3.7109375" style="8" customWidth="1"/>
    <col min="11" max="11" width="15.7109375" style="8" customWidth="1"/>
    <col min="12" max="12" width="3.7109375" style="8" customWidth="1"/>
    <col min="13" max="13" width="11.7109375" style="8" customWidth="1"/>
    <col min="14" max="14" width="3.7109375" style="8" customWidth="1"/>
    <col min="15" max="16" width="11.42578125" style="8"/>
    <col min="17" max="17" width="17.28515625" style="8" customWidth="1"/>
    <col min="18" max="19" width="11.42578125" style="8"/>
    <col min="20" max="20" width="12.42578125" style="8" bestFit="1" customWidth="1"/>
    <col min="21" max="21" width="11.42578125" style="8"/>
    <col min="22" max="22" width="12.42578125" style="8" bestFit="1" customWidth="1"/>
    <col min="23" max="16384" width="11.42578125" style="8"/>
  </cols>
  <sheetData>
    <row r="1" spans="1:24" x14ac:dyDescent="0.2">
      <c r="P1" s="65"/>
      <c r="Q1" s="65"/>
      <c r="R1" s="65"/>
      <c r="S1" s="65"/>
      <c r="T1" s="65"/>
      <c r="U1" s="65"/>
      <c r="V1" s="65"/>
      <c r="W1" s="65"/>
    </row>
    <row r="2" spans="1:24" ht="18" x14ac:dyDescent="0.2">
      <c r="B2" s="599" t="s">
        <v>148</v>
      </c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P2" s="75"/>
    </row>
    <row r="3" spans="1:24" ht="30" customHeight="1" x14ac:dyDescent="0.2">
      <c r="B3" s="101" t="s">
        <v>77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7"/>
      <c r="O3" s="11"/>
      <c r="P3" s="75"/>
    </row>
    <row r="4" spans="1:24" ht="33" customHeight="1" x14ac:dyDescent="0.2">
      <c r="B4" s="600" t="s">
        <v>135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10"/>
      <c r="P4" s="75"/>
    </row>
    <row r="5" spans="1:24" ht="30" customHeight="1" thickBot="1" x14ac:dyDescent="0.25">
      <c r="B5" s="599">
        <v>2019</v>
      </c>
      <c r="C5" s="599"/>
      <c r="D5" s="599"/>
      <c r="E5" s="599"/>
      <c r="F5" s="599"/>
      <c r="G5" s="599"/>
      <c r="H5" s="599"/>
      <c r="I5" s="599"/>
      <c r="J5" s="599"/>
      <c r="K5" s="599"/>
      <c r="L5" s="599"/>
      <c r="M5" s="599"/>
      <c r="N5" s="599"/>
      <c r="O5" s="10"/>
      <c r="P5" s="75"/>
    </row>
    <row r="6" spans="1:24" ht="31.5" customHeight="1" thickBot="1" x14ac:dyDescent="0.25">
      <c r="A6" s="230"/>
      <c r="B6" s="613" t="s">
        <v>56</v>
      </c>
      <c r="C6" s="631" t="s">
        <v>1</v>
      </c>
      <c r="D6" s="631"/>
      <c r="E6" s="631"/>
      <c r="F6" s="632"/>
      <c r="G6" s="633" t="s">
        <v>8</v>
      </c>
      <c r="H6" s="631"/>
      <c r="I6" s="631"/>
      <c r="J6" s="632"/>
      <c r="K6" s="633" t="s">
        <v>6</v>
      </c>
      <c r="L6" s="631"/>
      <c r="M6" s="631"/>
      <c r="N6" s="631"/>
      <c r="O6" s="506"/>
      <c r="P6" s="75"/>
    </row>
    <row r="7" spans="1:24" ht="30" customHeight="1" thickBot="1" x14ac:dyDescent="0.25">
      <c r="A7" s="230"/>
      <c r="B7" s="630"/>
      <c r="C7" s="610" t="s">
        <v>35</v>
      </c>
      <c r="D7" s="610"/>
      <c r="E7" s="633" t="s">
        <v>2</v>
      </c>
      <c r="F7" s="631"/>
      <c r="G7" s="633" t="s">
        <v>35</v>
      </c>
      <c r="H7" s="631"/>
      <c r="I7" s="633" t="s">
        <v>2</v>
      </c>
      <c r="J7" s="631"/>
      <c r="K7" s="633" t="s">
        <v>35</v>
      </c>
      <c r="L7" s="631"/>
      <c r="M7" s="633" t="s">
        <v>2</v>
      </c>
      <c r="N7" s="631"/>
      <c r="O7" s="10"/>
      <c r="P7" s="191"/>
      <c r="Q7" s="192" t="s">
        <v>7</v>
      </c>
      <c r="R7" s="193" t="s">
        <v>1</v>
      </c>
      <c r="S7" s="192" t="s">
        <v>7</v>
      </c>
      <c r="T7" s="194" t="s">
        <v>8</v>
      </c>
      <c r="U7" s="192" t="s">
        <v>7</v>
      </c>
      <c r="V7" s="193" t="s">
        <v>9</v>
      </c>
      <c r="W7" s="191"/>
    </row>
    <row r="8" spans="1:24" ht="30" customHeight="1" thickBot="1" x14ac:dyDescent="0.25">
      <c r="B8" s="343"/>
      <c r="C8" s="345"/>
      <c r="D8" s="346"/>
      <c r="E8" s="347"/>
      <c r="F8" s="346"/>
      <c r="G8" s="345"/>
      <c r="H8" s="346"/>
      <c r="I8" s="347"/>
      <c r="J8" s="351"/>
      <c r="K8" s="345"/>
      <c r="L8" s="346"/>
      <c r="M8" s="347"/>
      <c r="N8" s="351"/>
      <c r="O8" s="10"/>
      <c r="P8" s="191"/>
      <c r="Q8" s="195" t="s">
        <v>100</v>
      </c>
      <c r="R8" s="196">
        <v>18</v>
      </c>
      <c r="S8" s="195" t="s">
        <v>100</v>
      </c>
      <c r="T8" s="196">
        <v>12403</v>
      </c>
      <c r="U8" s="195" t="s">
        <v>100</v>
      </c>
      <c r="V8" s="197">
        <v>823176</v>
      </c>
      <c r="W8" s="195"/>
      <c r="X8" s="110"/>
    </row>
    <row r="9" spans="1:24" ht="30" customHeight="1" thickBot="1" x14ac:dyDescent="0.25">
      <c r="B9" s="362" t="s">
        <v>100</v>
      </c>
      <c r="C9" s="344">
        <v>18</v>
      </c>
      <c r="D9" s="150"/>
      <c r="E9" s="152">
        <f>C9/C$20*100</f>
        <v>26.865671641791046</v>
      </c>
      <c r="F9" s="348"/>
      <c r="G9" s="350">
        <v>12403</v>
      </c>
      <c r="H9" s="352"/>
      <c r="I9" s="348">
        <f>G9/G$20*100</f>
        <v>11.259690978085226</v>
      </c>
      <c r="J9" s="353"/>
      <c r="K9" s="350">
        <v>823176</v>
      </c>
      <c r="L9" s="352"/>
      <c r="M9" s="348">
        <f>K9/K$20*100</f>
        <v>39.464661031250479</v>
      </c>
      <c r="N9" s="353"/>
      <c r="O9" s="10"/>
      <c r="P9" s="191"/>
      <c r="Q9" s="195" t="s">
        <v>57</v>
      </c>
      <c r="R9" s="196">
        <v>10</v>
      </c>
      <c r="S9" s="195" t="s">
        <v>57</v>
      </c>
      <c r="T9" s="196">
        <v>5417</v>
      </c>
      <c r="U9" s="195" t="s">
        <v>57</v>
      </c>
      <c r="V9" s="197">
        <v>72424</v>
      </c>
      <c r="W9" s="195"/>
      <c r="X9" s="111"/>
    </row>
    <row r="10" spans="1:24" ht="33" customHeight="1" thickBot="1" x14ac:dyDescent="0.25">
      <c r="B10" s="362" t="s">
        <v>57</v>
      </c>
      <c r="C10" s="344">
        <v>10</v>
      </c>
      <c r="D10" s="150"/>
      <c r="E10" s="152">
        <f>C10/C$20*100</f>
        <v>14.925373134328357</v>
      </c>
      <c r="F10" s="348"/>
      <c r="G10" s="350">
        <v>5417</v>
      </c>
      <c r="H10" s="352"/>
      <c r="I10" s="348">
        <f t="shared" ref="I10:I18" si="0">G10/G$20*100</f>
        <v>4.9176607295241208</v>
      </c>
      <c r="J10" s="353"/>
      <c r="K10" s="350">
        <v>72424</v>
      </c>
      <c r="L10" s="352"/>
      <c r="M10" s="348">
        <f t="shared" ref="M10:M18" si="1">K10/K$20*100</f>
        <v>3.4721476458585832</v>
      </c>
      <c r="N10" s="353"/>
      <c r="O10" s="10"/>
      <c r="P10" s="191"/>
      <c r="Q10" s="195" t="s">
        <v>129</v>
      </c>
      <c r="R10" s="196">
        <v>3</v>
      </c>
      <c r="S10" s="195" t="s">
        <v>12</v>
      </c>
      <c r="T10" s="198">
        <v>2830</v>
      </c>
      <c r="U10" s="195" t="s">
        <v>12</v>
      </c>
      <c r="V10" s="199">
        <v>22640</v>
      </c>
      <c r="W10" s="195"/>
      <c r="X10" s="111"/>
    </row>
    <row r="11" spans="1:24" ht="33" customHeight="1" thickBot="1" x14ac:dyDescent="0.25">
      <c r="B11" s="362" t="s">
        <v>12</v>
      </c>
      <c r="C11" s="344">
        <v>2</v>
      </c>
      <c r="D11" s="150"/>
      <c r="E11" s="152">
        <f>C11/C$20*100</f>
        <v>2.9850746268656714</v>
      </c>
      <c r="F11" s="348"/>
      <c r="G11" s="350">
        <v>2830</v>
      </c>
      <c r="H11" s="352"/>
      <c r="I11" s="348">
        <f t="shared" ref="I11" si="2">G11/G$20*100</f>
        <v>2.5691304900412151</v>
      </c>
      <c r="J11" s="353"/>
      <c r="K11" s="350">
        <v>22640</v>
      </c>
      <c r="L11" s="352"/>
      <c r="M11" s="348">
        <f t="shared" ref="M11" si="3">K11/K$20*100</f>
        <v>1.0854057039412117</v>
      </c>
      <c r="N11" s="353"/>
      <c r="O11" s="10"/>
      <c r="P11" s="191"/>
      <c r="Q11" s="195" t="s">
        <v>130</v>
      </c>
      <c r="R11" s="196">
        <v>4</v>
      </c>
      <c r="S11" s="195" t="s">
        <v>130</v>
      </c>
      <c r="T11" s="198">
        <v>1467</v>
      </c>
      <c r="U11" s="195" t="s">
        <v>136</v>
      </c>
      <c r="V11" s="199">
        <v>58128</v>
      </c>
      <c r="W11" s="195"/>
      <c r="X11" s="111"/>
    </row>
    <row r="12" spans="1:24" ht="33" customHeight="1" thickBot="1" x14ac:dyDescent="0.25">
      <c r="B12" s="362" t="s">
        <v>43</v>
      </c>
      <c r="C12" s="344">
        <v>1</v>
      </c>
      <c r="D12" s="150"/>
      <c r="E12" s="152">
        <f>C12/C$20*100</f>
        <v>1.4925373134328357</v>
      </c>
      <c r="F12" s="349"/>
      <c r="G12" s="350">
        <v>200</v>
      </c>
      <c r="H12" s="352"/>
      <c r="I12" s="348">
        <f t="shared" si="0"/>
        <v>0.18156399222906114</v>
      </c>
      <c r="J12" s="353"/>
      <c r="K12" s="350">
        <v>6400</v>
      </c>
      <c r="L12" s="352"/>
      <c r="M12" s="348">
        <f t="shared" si="1"/>
        <v>0.30682846754521886</v>
      </c>
      <c r="N12" s="353"/>
      <c r="O12" s="10"/>
      <c r="P12" s="191"/>
      <c r="Q12" s="195" t="s">
        <v>48</v>
      </c>
      <c r="R12" s="198">
        <v>25</v>
      </c>
      <c r="S12" s="195" t="s">
        <v>48</v>
      </c>
      <c r="T12" s="198">
        <v>85337</v>
      </c>
      <c r="U12" s="195" t="s">
        <v>48</v>
      </c>
      <c r="V12" s="199">
        <v>1048128</v>
      </c>
      <c r="W12" s="195"/>
      <c r="X12" s="110"/>
    </row>
    <row r="13" spans="1:24" ht="30" customHeight="1" thickBot="1" x14ac:dyDescent="0.25">
      <c r="B13" s="362" t="s">
        <v>129</v>
      </c>
      <c r="C13" s="344">
        <v>3</v>
      </c>
      <c r="D13" s="150"/>
      <c r="E13" s="152">
        <f t="shared" ref="E13:E18" si="4">C13/C$20*100</f>
        <v>4.4776119402985071</v>
      </c>
      <c r="F13" s="349"/>
      <c r="G13" s="350">
        <v>1066</v>
      </c>
      <c r="H13" s="352"/>
      <c r="I13" s="348">
        <f>G13/G$20*100</f>
        <v>0.96773607858089594</v>
      </c>
      <c r="J13" s="353"/>
      <c r="K13" s="350">
        <v>12128</v>
      </c>
      <c r="L13" s="352"/>
      <c r="M13" s="348">
        <f t="shared" si="1"/>
        <v>0.58143994599818971</v>
      </c>
      <c r="N13" s="353"/>
      <c r="O13" s="10"/>
      <c r="P13" s="191"/>
      <c r="Q13" s="195" t="s">
        <v>11</v>
      </c>
      <c r="R13" s="198">
        <f>SUM(R14:R18)</f>
        <v>7</v>
      </c>
      <c r="S13" s="195" t="s">
        <v>11</v>
      </c>
      <c r="T13" s="198">
        <f>SUM(T14:T18)</f>
        <v>2700</v>
      </c>
      <c r="U13" s="191" t="s">
        <v>11</v>
      </c>
      <c r="V13" s="199">
        <f>SUM(V14:V18)</f>
        <v>61360</v>
      </c>
      <c r="W13" s="195"/>
      <c r="X13" s="110"/>
    </row>
    <row r="14" spans="1:24" ht="30" customHeight="1" thickBot="1" x14ac:dyDescent="0.25">
      <c r="B14" s="362" t="s">
        <v>130</v>
      </c>
      <c r="C14" s="344">
        <v>4</v>
      </c>
      <c r="D14" s="150"/>
      <c r="E14" s="152">
        <f t="shared" si="4"/>
        <v>5.9701492537313428</v>
      </c>
      <c r="F14" s="349"/>
      <c r="G14" s="350">
        <v>1467</v>
      </c>
      <c r="H14" s="352"/>
      <c r="I14" s="348">
        <f t="shared" si="0"/>
        <v>1.3317718830001635</v>
      </c>
      <c r="J14" s="353"/>
      <c r="K14" s="350">
        <v>19928</v>
      </c>
      <c r="L14" s="352"/>
      <c r="M14" s="348">
        <f t="shared" si="1"/>
        <v>0.95538714081892517</v>
      </c>
      <c r="N14" s="353"/>
      <c r="O14" s="10"/>
      <c r="P14" s="191"/>
      <c r="Q14" s="195" t="s">
        <v>12</v>
      </c>
      <c r="R14" s="200">
        <v>2</v>
      </c>
      <c r="S14" s="195" t="s">
        <v>43</v>
      </c>
      <c r="T14" s="198">
        <v>200</v>
      </c>
      <c r="U14" s="195" t="s">
        <v>43</v>
      </c>
      <c r="V14" s="199">
        <v>6400</v>
      </c>
      <c r="W14" s="195"/>
      <c r="X14" s="110"/>
    </row>
    <row r="15" spans="1:24" ht="30" customHeight="1" thickBot="1" x14ac:dyDescent="0.25">
      <c r="B15" s="362" t="s">
        <v>136</v>
      </c>
      <c r="C15" s="344">
        <v>1</v>
      </c>
      <c r="D15" s="150"/>
      <c r="E15" s="152">
        <f t="shared" si="4"/>
        <v>1.4925373134328357</v>
      </c>
      <c r="F15" s="349"/>
      <c r="G15" s="350">
        <v>1038</v>
      </c>
      <c r="H15" s="352"/>
      <c r="I15" s="348">
        <f t="shared" si="0"/>
        <v>0.94231711966882725</v>
      </c>
      <c r="J15" s="353"/>
      <c r="K15" s="350">
        <v>58128</v>
      </c>
      <c r="L15" s="352"/>
      <c r="M15" s="348">
        <f t="shared" si="1"/>
        <v>2.7867695564794501</v>
      </c>
      <c r="N15" s="353"/>
      <c r="O15" s="10"/>
      <c r="P15" s="191"/>
      <c r="Q15" s="195" t="s">
        <v>43</v>
      </c>
      <c r="R15" s="198">
        <v>1</v>
      </c>
      <c r="S15" s="195" t="s">
        <v>129</v>
      </c>
      <c r="T15" s="198">
        <v>1066</v>
      </c>
      <c r="U15" s="195" t="s">
        <v>129</v>
      </c>
      <c r="V15" s="199">
        <v>12128</v>
      </c>
      <c r="W15" s="195"/>
      <c r="X15" s="111"/>
    </row>
    <row r="16" spans="1:24" ht="30" customHeight="1" thickBot="1" x14ac:dyDescent="0.25">
      <c r="B16" s="362" t="s">
        <v>48</v>
      </c>
      <c r="C16" s="344">
        <v>25</v>
      </c>
      <c r="D16" s="150"/>
      <c r="E16" s="152">
        <f t="shared" si="4"/>
        <v>37.313432835820898</v>
      </c>
      <c r="F16" s="349"/>
      <c r="G16" s="350">
        <v>85337</v>
      </c>
      <c r="H16" s="352"/>
      <c r="I16" s="348">
        <f t="shared" si="0"/>
        <v>77.470632024256943</v>
      </c>
      <c r="J16" s="353"/>
      <c r="K16" s="350">
        <v>1048128</v>
      </c>
      <c r="L16" s="352"/>
      <c r="M16" s="348">
        <f t="shared" si="1"/>
        <v>50.249298129880493</v>
      </c>
      <c r="N16" s="353"/>
      <c r="O16" s="10"/>
      <c r="P16" s="191"/>
      <c r="Q16" s="195" t="s">
        <v>136</v>
      </c>
      <c r="R16" s="198">
        <v>1</v>
      </c>
      <c r="S16" s="195" t="s">
        <v>136</v>
      </c>
      <c r="T16" s="198">
        <v>1038</v>
      </c>
      <c r="U16" s="195" t="s">
        <v>130</v>
      </c>
      <c r="V16" s="199">
        <v>19928</v>
      </c>
      <c r="W16" s="195"/>
      <c r="X16" s="110"/>
    </row>
    <row r="17" spans="2:24" ht="30" customHeight="1" thickBot="1" x14ac:dyDescent="0.25">
      <c r="B17" s="362" t="s">
        <v>25</v>
      </c>
      <c r="C17" s="344">
        <v>2</v>
      </c>
      <c r="D17" s="150"/>
      <c r="E17" s="152">
        <f t="shared" si="4"/>
        <v>2.9850746268656714</v>
      </c>
      <c r="F17" s="349"/>
      <c r="G17" s="350">
        <v>134</v>
      </c>
      <c r="H17" s="352"/>
      <c r="I17" s="348">
        <f t="shared" si="0"/>
        <v>0.12164787479347096</v>
      </c>
      <c r="J17" s="353"/>
      <c r="K17" s="350">
        <v>1944</v>
      </c>
      <c r="L17" s="352"/>
      <c r="M17" s="348">
        <f t="shared" si="1"/>
        <v>9.3199147016860232E-2</v>
      </c>
      <c r="N17" s="353"/>
      <c r="O17" s="10"/>
      <c r="P17" s="191"/>
      <c r="Q17" s="195" t="s">
        <v>25</v>
      </c>
      <c r="R17" s="198">
        <v>2</v>
      </c>
      <c r="S17" s="195" t="s">
        <v>25</v>
      </c>
      <c r="T17" s="198">
        <v>134</v>
      </c>
      <c r="U17" s="195" t="s">
        <v>25</v>
      </c>
      <c r="V17" s="199">
        <v>1944</v>
      </c>
      <c r="W17" s="195"/>
      <c r="X17" s="110"/>
    </row>
    <row r="18" spans="2:24" ht="30" customHeight="1" x14ac:dyDescent="0.2">
      <c r="B18" s="361" t="s">
        <v>165</v>
      </c>
      <c r="C18" s="342">
        <v>1</v>
      </c>
      <c r="D18" s="150"/>
      <c r="E18" s="152">
        <f t="shared" si="4"/>
        <v>1.4925373134328357</v>
      </c>
      <c r="F18" s="348"/>
      <c r="G18" s="350">
        <v>262</v>
      </c>
      <c r="H18" s="352"/>
      <c r="I18" s="348">
        <f t="shared" si="0"/>
        <v>0.23784882982007008</v>
      </c>
      <c r="J18" s="353"/>
      <c r="K18" s="350">
        <v>20960</v>
      </c>
      <c r="L18" s="352"/>
      <c r="M18" s="348">
        <f t="shared" si="1"/>
        <v>1.0048632312105918</v>
      </c>
      <c r="N18" s="353"/>
      <c r="O18" s="10"/>
      <c r="P18" s="191"/>
      <c r="Q18" s="195" t="s">
        <v>165</v>
      </c>
      <c r="R18" s="196">
        <v>1</v>
      </c>
      <c r="S18" s="195" t="s">
        <v>165</v>
      </c>
      <c r="T18" s="45">
        <v>262</v>
      </c>
      <c r="U18" s="195" t="s">
        <v>165</v>
      </c>
      <c r="V18" s="191">
        <v>20960</v>
      </c>
      <c r="W18" s="195"/>
      <c r="X18" s="110"/>
    </row>
    <row r="19" spans="2:24" ht="9.75" customHeight="1" thickBot="1" x14ac:dyDescent="0.25">
      <c r="B19" s="359"/>
      <c r="C19" s="352"/>
      <c r="D19" s="356"/>
      <c r="E19" s="348"/>
      <c r="F19" s="348"/>
      <c r="G19" s="628"/>
      <c r="H19" s="629"/>
      <c r="I19" s="354"/>
      <c r="J19" s="355"/>
      <c r="K19" s="344"/>
      <c r="L19" s="356"/>
      <c r="M19" s="357"/>
      <c r="N19" s="358"/>
      <c r="O19" s="10"/>
      <c r="P19" s="191"/>
      <c r="Q19" s="240"/>
      <c r="R19" s="191"/>
      <c r="S19" s="191"/>
      <c r="T19" s="191"/>
      <c r="U19" s="45"/>
      <c r="V19" s="45"/>
      <c r="W19" s="191"/>
    </row>
    <row r="20" spans="2:24" ht="30.6" customHeight="1" thickBot="1" x14ac:dyDescent="0.25">
      <c r="B20" s="363" t="s">
        <v>4</v>
      </c>
      <c r="C20" s="364">
        <f>SUM(C8:C19)</f>
        <v>67</v>
      </c>
      <c r="D20" s="365"/>
      <c r="E20" s="365">
        <f>SUM(E8:E19)</f>
        <v>99.999999999999986</v>
      </c>
      <c r="F20" s="366"/>
      <c r="G20" s="364">
        <f>SUM(G8:G19)</f>
        <v>110154</v>
      </c>
      <c r="H20" s="365"/>
      <c r="I20" s="365">
        <f>SUM(I8:I19)</f>
        <v>99.999999999999986</v>
      </c>
      <c r="J20" s="366"/>
      <c r="K20" s="364">
        <f>SUM(K8:K18)</f>
        <v>2085856</v>
      </c>
      <c r="L20" s="365"/>
      <c r="M20" s="365">
        <f>SUM(M8:M19)</f>
        <v>100.00000000000001</v>
      </c>
      <c r="N20" s="366"/>
      <c r="P20" s="191"/>
      <c r="Q20" s="201"/>
      <c r="R20" s="202"/>
      <c r="S20" s="201"/>
      <c r="T20" s="202"/>
      <c r="U20" s="201"/>
      <c r="V20" s="191"/>
      <c r="W20" s="191"/>
    </row>
    <row r="21" spans="2:24" ht="21.75" customHeight="1" x14ac:dyDescent="0.2">
      <c r="B21" s="133"/>
      <c r="C21" s="360"/>
      <c r="D21" s="360"/>
      <c r="E21" s="360"/>
      <c r="F21" s="360"/>
      <c r="G21" s="360"/>
      <c r="H21" s="360"/>
      <c r="I21" s="53"/>
      <c r="J21" s="53"/>
      <c r="K21" s="91"/>
      <c r="L21" s="91"/>
      <c r="P21" s="191"/>
      <c r="Q21" s="203" t="s">
        <v>4</v>
      </c>
      <c r="R21" s="204">
        <f>SUM(R8:R13)</f>
        <v>67</v>
      </c>
      <c r="S21" s="203" t="s">
        <v>4</v>
      </c>
      <c r="T21" s="204">
        <f>SUM(T8:T13)</f>
        <v>110154</v>
      </c>
      <c r="U21" s="194" t="s">
        <v>4</v>
      </c>
      <c r="V21" s="205">
        <f>SUM(V8:V13)</f>
        <v>2085856</v>
      </c>
      <c r="W21" s="191"/>
    </row>
    <row r="22" spans="2:24" ht="15" customHeight="1" x14ac:dyDescent="0.2">
      <c r="B22" s="16"/>
      <c r="P22" s="191"/>
      <c r="Q22" s="201"/>
      <c r="R22" s="202"/>
      <c r="S22" s="201"/>
      <c r="T22" s="202"/>
      <c r="U22" s="191"/>
      <c r="V22" s="191"/>
      <c r="W22" s="191"/>
    </row>
    <row r="23" spans="2:24" ht="15" customHeight="1" x14ac:dyDescent="0.2">
      <c r="B23" s="17"/>
      <c r="P23" s="191"/>
      <c r="Q23" s="201"/>
      <c r="R23" s="202"/>
      <c r="S23" s="191"/>
      <c r="T23" s="191"/>
      <c r="U23" s="191"/>
      <c r="V23" s="206"/>
      <c r="W23" s="191"/>
    </row>
    <row r="24" spans="2:24" ht="15" customHeight="1" x14ac:dyDescent="0.2">
      <c r="B24" s="17"/>
      <c r="P24" s="191"/>
      <c r="Q24" s="191"/>
      <c r="R24" s="206"/>
      <c r="S24" s="191"/>
      <c r="T24" s="206"/>
      <c r="U24" s="191"/>
      <c r="V24" s="206"/>
      <c r="W24" s="191"/>
    </row>
    <row r="25" spans="2:24" ht="15" customHeight="1" x14ac:dyDescent="0.2">
      <c r="Q25" s="116"/>
      <c r="R25" s="117"/>
      <c r="S25" s="116"/>
      <c r="T25" s="117"/>
      <c r="U25" s="116"/>
      <c r="V25" s="112"/>
    </row>
    <row r="26" spans="2:24" ht="15" customHeight="1" x14ac:dyDescent="0.2">
      <c r="Q26" s="114"/>
      <c r="R26" s="115"/>
      <c r="S26" s="114"/>
      <c r="T26" s="115"/>
      <c r="U26" s="114"/>
      <c r="V26" s="43"/>
    </row>
    <row r="27" spans="2:24" ht="15" customHeight="1" x14ac:dyDescent="0.2">
      <c r="C27" s="10"/>
      <c r="D27" s="10"/>
      <c r="E27" s="12"/>
      <c r="F27" s="12"/>
      <c r="G27" s="12"/>
      <c r="H27" s="12"/>
      <c r="I27" s="30"/>
      <c r="J27" s="30"/>
      <c r="Q27" s="114"/>
      <c r="R27" s="115"/>
      <c r="S27" s="114"/>
      <c r="T27" s="115"/>
      <c r="U27" s="114"/>
      <c r="V27" s="113"/>
    </row>
    <row r="28" spans="2:24" ht="15" customHeight="1" x14ac:dyDescent="0.2">
      <c r="C28" s="10"/>
      <c r="D28" s="10"/>
      <c r="E28" s="12"/>
      <c r="F28" s="12"/>
      <c r="G28" s="12"/>
      <c r="H28" s="12"/>
      <c r="I28" s="30"/>
      <c r="J28" s="30"/>
      <c r="Q28" s="114"/>
      <c r="R28" s="115"/>
      <c r="S28" s="114"/>
      <c r="T28" s="115"/>
      <c r="U28" s="114"/>
      <c r="V28" s="113"/>
    </row>
    <row r="29" spans="2:24" ht="15" customHeight="1" x14ac:dyDescent="0.2">
      <c r="C29" s="10"/>
      <c r="D29" s="10"/>
      <c r="E29" s="12"/>
      <c r="F29" s="12"/>
      <c r="G29" s="12"/>
      <c r="H29" s="12"/>
      <c r="I29" s="30"/>
      <c r="J29" s="30"/>
      <c r="Q29" s="118"/>
      <c r="R29" s="117"/>
      <c r="S29" s="118"/>
      <c r="T29" s="115"/>
      <c r="U29" s="114"/>
      <c r="V29" s="113"/>
    </row>
    <row r="30" spans="2:24" ht="15" customHeight="1" x14ac:dyDescent="0.2">
      <c r="C30" s="10"/>
      <c r="D30" s="10"/>
      <c r="E30" s="12"/>
      <c r="F30" s="12"/>
      <c r="G30" s="12"/>
      <c r="H30" s="12"/>
      <c r="I30" s="30"/>
      <c r="J30" s="30"/>
      <c r="Q30" s="116"/>
      <c r="R30" s="117"/>
      <c r="S30" s="59"/>
      <c r="T30" s="116"/>
      <c r="U30" s="116"/>
    </row>
    <row r="31" spans="2:24" ht="15" customHeight="1" x14ac:dyDescent="0.2">
      <c r="C31" s="10"/>
      <c r="D31" s="10"/>
      <c r="E31" s="12"/>
      <c r="F31" s="12"/>
      <c r="G31" s="12"/>
      <c r="H31" s="12"/>
      <c r="I31" s="30"/>
      <c r="J31" s="30"/>
    </row>
    <row r="32" spans="2:24" ht="15" customHeight="1" x14ac:dyDescent="0.2">
      <c r="B32" s="22"/>
      <c r="C32" s="31"/>
      <c r="D32" s="31"/>
      <c r="E32" s="12"/>
      <c r="F32" s="22"/>
      <c r="G32" s="32"/>
      <c r="H32" s="32"/>
      <c r="I32" s="33"/>
      <c r="J32" s="33"/>
      <c r="K32" s="32"/>
      <c r="L32" s="32"/>
    </row>
    <row r="33" spans="2:14" ht="15" customHeight="1" x14ac:dyDescent="0.2">
      <c r="C33" s="10"/>
      <c r="D33" s="10"/>
      <c r="E33" s="12"/>
      <c r="F33" s="12"/>
      <c r="G33" s="12"/>
      <c r="H33" s="12"/>
      <c r="I33" s="30"/>
      <c r="J33" s="30"/>
    </row>
    <row r="34" spans="2:14" ht="15" customHeight="1" x14ac:dyDescent="0.2">
      <c r="C34" s="10"/>
      <c r="D34" s="10"/>
      <c r="E34" s="12"/>
      <c r="F34" s="12"/>
      <c r="G34" s="12"/>
      <c r="H34" s="12"/>
      <c r="I34" s="30"/>
      <c r="J34" s="30"/>
    </row>
    <row r="35" spans="2:14" ht="15" customHeight="1" x14ac:dyDescent="0.2">
      <c r="C35" s="10"/>
      <c r="D35" s="10"/>
      <c r="E35" s="12"/>
      <c r="F35" s="12"/>
      <c r="G35" s="12"/>
      <c r="H35" s="12"/>
      <c r="I35" s="30"/>
      <c r="J35" s="30"/>
    </row>
    <row r="36" spans="2:14" ht="15" customHeight="1" x14ac:dyDescent="0.2">
      <c r="C36" s="10"/>
      <c r="D36" s="10"/>
      <c r="E36" s="12"/>
      <c r="F36" s="12"/>
      <c r="G36" s="12"/>
      <c r="H36" s="12"/>
      <c r="I36" s="30"/>
      <c r="J36" s="30"/>
    </row>
    <row r="37" spans="2:14" ht="15" customHeight="1" x14ac:dyDescent="0.2">
      <c r="C37" s="10"/>
      <c r="D37" s="10"/>
      <c r="E37" s="12"/>
      <c r="F37" s="12"/>
      <c r="G37" s="12"/>
      <c r="H37" s="12"/>
      <c r="I37" s="30"/>
      <c r="J37" s="30"/>
    </row>
    <row r="38" spans="2:14" ht="15" customHeight="1" x14ac:dyDescent="0.2"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</row>
    <row r="39" spans="2:14" ht="15" customHeight="1" x14ac:dyDescent="0.2">
      <c r="B39" s="634"/>
      <c r="C39" s="634"/>
      <c r="D39" s="634"/>
      <c r="E39" s="634"/>
      <c r="F39" s="634"/>
      <c r="G39" s="634"/>
      <c r="H39" s="634"/>
      <c r="I39" s="634"/>
      <c r="J39" s="634"/>
      <c r="K39" s="634"/>
      <c r="L39" s="634"/>
      <c r="M39" s="634"/>
      <c r="N39" s="634"/>
    </row>
    <row r="40" spans="2:14" ht="15" customHeight="1" x14ac:dyDescent="0.2">
      <c r="C40" s="10"/>
      <c r="D40" s="10"/>
      <c r="E40" s="12"/>
      <c r="F40" s="12"/>
      <c r="G40" s="12"/>
      <c r="H40" s="12"/>
      <c r="I40" s="30"/>
      <c r="J40" s="30"/>
    </row>
    <row r="41" spans="2:14" ht="15" customHeight="1" x14ac:dyDescent="0.2">
      <c r="C41" s="32"/>
      <c r="D41" s="32"/>
      <c r="E41" s="12"/>
      <c r="G41" s="32"/>
      <c r="H41" s="32"/>
      <c r="I41" s="33"/>
      <c r="J41" s="33"/>
      <c r="K41" s="32"/>
      <c r="L41" s="32"/>
      <c r="M41" s="32"/>
    </row>
    <row r="42" spans="2:14" ht="15" customHeight="1" x14ac:dyDescent="0.2">
      <c r="C42" s="10"/>
      <c r="D42" s="10"/>
      <c r="E42" s="12"/>
      <c r="F42" s="12"/>
      <c r="G42" s="12"/>
      <c r="H42" s="12"/>
      <c r="I42" s="30"/>
      <c r="J42" s="30"/>
    </row>
    <row r="43" spans="2:14" ht="15" customHeight="1" x14ac:dyDescent="0.2">
      <c r="C43" s="10"/>
      <c r="D43" s="10"/>
      <c r="E43" s="12"/>
      <c r="F43" s="12"/>
      <c r="G43" s="12"/>
      <c r="H43" s="12"/>
      <c r="I43" s="30"/>
      <c r="J43" s="30"/>
    </row>
    <row r="44" spans="2:14" ht="15" customHeight="1" x14ac:dyDescent="0.2">
      <c r="C44" s="10"/>
      <c r="D44" s="10"/>
      <c r="E44" s="12"/>
      <c r="F44" s="12"/>
      <c r="G44" s="12"/>
      <c r="H44" s="12"/>
      <c r="I44" s="30"/>
      <c r="J44" s="30"/>
    </row>
    <row r="45" spans="2:14" ht="15" customHeight="1" x14ac:dyDescent="0.2">
      <c r="C45" s="10"/>
      <c r="D45" s="10"/>
      <c r="E45" s="12"/>
      <c r="F45" s="12"/>
      <c r="G45" s="12"/>
      <c r="H45" s="12"/>
      <c r="I45" s="30"/>
      <c r="J45" s="30"/>
    </row>
    <row r="46" spans="2:14" ht="15" customHeight="1" x14ac:dyDescent="0.2">
      <c r="C46" s="10"/>
      <c r="D46" s="10"/>
      <c r="E46" s="12"/>
      <c r="F46" s="12"/>
      <c r="G46" s="12"/>
      <c r="H46" s="12"/>
      <c r="I46" s="30"/>
      <c r="J46" s="30"/>
    </row>
    <row r="47" spans="2:14" ht="15" customHeight="1" x14ac:dyDescent="0.2">
      <c r="C47" s="10"/>
      <c r="D47" s="10"/>
      <c r="E47" s="12"/>
      <c r="F47" s="12"/>
      <c r="G47" s="12"/>
      <c r="H47" s="12"/>
      <c r="I47" s="30"/>
      <c r="J47" s="30"/>
    </row>
    <row r="48" spans="2:14" ht="15" customHeight="1" x14ac:dyDescent="0.2">
      <c r="C48" s="10"/>
      <c r="D48" s="10"/>
      <c r="E48" s="12"/>
      <c r="F48" s="12"/>
      <c r="G48" s="12"/>
      <c r="H48" s="12"/>
      <c r="I48" s="30"/>
      <c r="J48" s="30"/>
    </row>
    <row r="49" spans="2:18" ht="15" customHeight="1" x14ac:dyDescent="0.2">
      <c r="C49" s="10"/>
      <c r="D49" s="10"/>
      <c r="E49" s="12"/>
      <c r="F49" s="12"/>
      <c r="G49" s="12"/>
      <c r="H49" s="12"/>
      <c r="I49" s="30"/>
      <c r="J49" s="30"/>
    </row>
    <row r="50" spans="2:18" ht="15" customHeight="1" x14ac:dyDescent="0.2">
      <c r="C50" s="10"/>
      <c r="D50" s="10"/>
      <c r="E50" s="12"/>
      <c r="F50" s="12"/>
      <c r="G50" s="12"/>
      <c r="H50" s="12"/>
      <c r="I50" s="30"/>
      <c r="J50" s="30"/>
    </row>
    <row r="51" spans="2:18" ht="15" customHeight="1" x14ac:dyDescent="0.2">
      <c r="C51" s="10"/>
      <c r="D51" s="10"/>
      <c r="E51" s="12"/>
      <c r="F51" s="12"/>
      <c r="G51" s="12"/>
      <c r="H51" s="12"/>
      <c r="I51" s="30"/>
      <c r="J51" s="30"/>
    </row>
    <row r="52" spans="2:18" ht="15" customHeight="1" x14ac:dyDescent="0.2">
      <c r="C52" s="10"/>
      <c r="D52" s="10"/>
      <c r="E52" s="12"/>
      <c r="F52" s="12"/>
      <c r="G52" s="12"/>
      <c r="H52" s="12"/>
      <c r="I52" s="30"/>
      <c r="J52" s="30"/>
    </row>
    <row r="53" spans="2:18" ht="15" customHeight="1" x14ac:dyDescent="0.2">
      <c r="C53" s="10"/>
      <c r="D53" s="10"/>
      <c r="E53" s="12"/>
      <c r="F53" s="12"/>
      <c r="G53" s="12"/>
      <c r="H53" s="12"/>
      <c r="I53" s="30"/>
      <c r="J53" s="30"/>
    </row>
    <row r="54" spans="2:18" ht="15" customHeight="1" x14ac:dyDescent="0.2">
      <c r="C54" s="10"/>
      <c r="D54" s="10"/>
      <c r="E54" s="12"/>
      <c r="F54" s="12"/>
      <c r="G54" s="12"/>
      <c r="H54" s="12"/>
      <c r="I54" s="30"/>
      <c r="J54" s="30"/>
    </row>
    <row r="55" spans="2:18" ht="15" customHeight="1" x14ac:dyDescent="0.2">
      <c r="C55" s="10"/>
      <c r="D55" s="10"/>
      <c r="E55" s="12"/>
      <c r="F55" s="12"/>
      <c r="G55" s="12"/>
      <c r="H55" s="12"/>
      <c r="I55" s="30"/>
      <c r="J55" s="30"/>
    </row>
    <row r="56" spans="2:18" ht="15" customHeight="1" x14ac:dyDescent="0.2">
      <c r="C56" s="10"/>
      <c r="D56" s="10"/>
      <c r="E56" s="12"/>
      <c r="F56" s="12"/>
      <c r="G56" s="12"/>
      <c r="H56" s="12"/>
      <c r="I56" s="30"/>
      <c r="J56" s="30"/>
    </row>
    <row r="57" spans="2:18" s="1" customFormat="1" ht="24.95" customHeight="1" x14ac:dyDescent="0.2">
      <c r="B57" s="272" t="s">
        <v>176</v>
      </c>
      <c r="C57" s="273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103"/>
      <c r="O57" s="103"/>
      <c r="P57" s="103"/>
      <c r="Q57" s="103"/>
      <c r="R57" s="103"/>
    </row>
    <row r="58" spans="2:18" ht="24.95" customHeight="1" x14ac:dyDescent="0.2">
      <c r="B58" s="627" t="s">
        <v>183</v>
      </c>
      <c r="C58" s="627"/>
      <c r="D58" s="627"/>
      <c r="E58" s="627"/>
      <c r="F58" s="627"/>
      <c r="G58" s="627"/>
      <c r="H58" s="627"/>
      <c r="I58" s="627"/>
      <c r="J58" s="627"/>
      <c r="K58" s="627"/>
      <c r="L58" s="627"/>
      <c r="M58" s="627"/>
      <c r="N58" s="627"/>
      <c r="O58" s="627"/>
      <c r="P58" s="627"/>
      <c r="Q58" s="627"/>
      <c r="R58" s="627"/>
    </row>
    <row r="59" spans="2:18" x14ac:dyDescent="0.2">
      <c r="B59" s="274" t="s">
        <v>182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</row>
    <row r="60" spans="2:18" x14ac:dyDescent="0.2">
      <c r="B60" s="18"/>
    </row>
  </sheetData>
  <mergeCells count="19">
    <mergeCell ref="B2:N2"/>
    <mergeCell ref="B4:N4"/>
    <mergeCell ref="B5:N5"/>
    <mergeCell ref="F38:N38"/>
    <mergeCell ref="B39:E39"/>
    <mergeCell ref="F39:N39"/>
    <mergeCell ref="B38:E38"/>
    <mergeCell ref="B58:R58"/>
    <mergeCell ref="G19:H19"/>
    <mergeCell ref="B6:B7"/>
    <mergeCell ref="C6:F6"/>
    <mergeCell ref="G6:J6"/>
    <mergeCell ref="K6:N6"/>
    <mergeCell ref="C7:D7"/>
    <mergeCell ref="G7:H7"/>
    <mergeCell ref="K7:L7"/>
    <mergeCell ref="E7:F7"/>
    <mergeCell ref="I7:J7"/>
    <mergeCell ref="M7:N7"/>
  </mergeCells>
  <phoneticPr fontId="4" type="noConversion"/>
  <printOptions horizontalCentered="1" verticalCentered="1"/>
  <pageMargins left="0.59055118110236227" right="0" top="0" bottom="0" header="0" footer="0"/>
  <pageSetup paperSize="9" scale="6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3"/>
  <sheetViews>
    <sheetView showGridLines="0" view="pageBreakPreview" topLeftCell="A4" zoomScale="70" zoomScaleNormal="48" zoomScaleSheetLayoutView="70" zoomScalePageLayoutView="48" workbookViewId="0">
      <selection activeCell="T34" sqref="T34"/>
    </sheetView>
  </sheetViews>
  <sheetFormatPr baseColWidth="10" defaultColWidth="11.42578125" defaultRowHeight="12.75" x14ac:dyDescent="0.2"/>
  <cols>
    <col min="1" max="1" width="6.42578125" style="1" customWidth="1"/>
    <col min="2" max="2" width="2.85546875" style="1" customWidth="1"/>
    <col min="3" max="3" width="43.28515625" style="1" customWidth="1"/>
    <col min="4" max="4" width="2.7109375" style="1" customWidth="1"/>
    <col min="5" max="5" width="15.7109375" style="1" customWidth="1"/>
    <col min="6" max="6" width="5.7109375" style="1" customWidth="1"/>
    <col min="7" max="7" width="16.28515625" style="1" customWidth="1"/>
    <col min="8" max="8" width="5.7109375" style="1" customWidth="1"/>
    <col min="9" max="9" width="18.7109375" style="1" customWidth="1"/>
    <col min="10" max="10" width="5.7109375" style="1" customWidth="1"/>
    <col min="11" max="11" width="18.7109375" style="1" customWidth="1"/>
    <col min="12" max="12" width="5.7109375" style="1" customWidth="1"/>
    <col min="13" max="13" width="18.42578125" style="1" customWidth="1"/>
    <col min="14" max="14" width="5.7109375" style="1" customWidth="1"/>
    <col min="15" max="15" width="17.28515625" style="1" customWidth="1"/>
    <col min="16" max="16" width="5.7109375" style="1" customWidth="1"/>
    <col min="17" max="17" width="13.42578125" style="1" customWidth="1"/>
    <col min="18" max="18" width="5.7109375" style="1" customWidth="1"/>
    <col min="19" max="19" width="18.85546875" style="1" customWidth="1"/>
    <col min="20" max="20" width="5.7109375" style="1" customWidth="1"/>
    <col min="21" max="21" width="19.28515625" style="1" customWidth="1"/>
    <col min="22" max="22" width="5.7109375" style="1" customWidth="1"/>
    <col min="23" max="23" width="20.42578125" style="1" customWidth="1"/>
    <col min="24" max="24" width="5.7109375" style="1" customWidth="1"/>
    <col min="25" max="25" width="18.85546875" style="1" customWidth="1"/>
    <col min="26" max="26" width="5.7109375" style="1" customWidth="1"/>
    <col min="27" max="27" width="14.7109375" style="1" customWidth="1"/>
    <col min="28" max="28" width="5.7109375" style="1" customWidth="1"/>
    <col min="29" max="29" width="10.7109375" style="1" customWidth="1"/>
    <col min="30" max="30" width="2.28515625" style="1" customWidth="1"/>
    <col min="31" max="31" width="13" style="1" customWidth="1"/>
    <col min="32" max="32" width="3.28515625" style="1" customWidth="1"/>
    <col min="33" max="33" width="4.28515625" style="1" customWidth="1"/>
    <col min="34" max="16384" width="11.42578125" style="1"/>
  </cols>
  <sheetData>
    <row r="1" spans="2:53" ht="22.5" customHeight="1" x14ac:dyDescent="0.2">
      <c r="B1" s="611" t="s">
        <v>149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</row>
    <row r="2" spans="2:53" s="8" customFormat="1" ht="30" customHeight="1" x14ac:dyDescent="0.2">
      <c r="B2" s="601" t="s">
        <v>77</v>
      </c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  <c r="N2" s="601"/>
      <c r="O2" s="601"/>
      <c r="P2" s="601"/>
      <c r="Q2" s="601"/>
      <c r="R2" s="601"/>
      <c r="S2" s="601"/>
      <c r="T2" s="601"/>
      <c r="U2" s="601"/>
      <c r="V2" s="601"/>
      <c r="W2" s="601"/>
      <c r="X2" s="601"/>
      <c r="Y2" s="601"/>
      <c r="Z2" s="601"/>
      <c r="AA2" s="601"/>
      <c r="AB2" s="601"/>
    </row>
    <row r="3" spans="2:53" s="8" customFormat="1" ht="41.25" customHeight="1" x14ac:dyDescent="0.2">
      <c r="B3" s="641" t="s">
        <v>46</v>
      </c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  <c r="U3" s="641"/>
      <c r="V3" s="641"/>
      <c r="W3" s="641"/>
      <c r="X3" s="641"/>
      <c r="Y3" s="641"/>
      <c r="Z3" s="641"/>
      <c r="AA3" s="641"/>
      <c r="AB3" s="641"/>
    </row>
    <row r="4" spans="2:53" s="8" customFormat="1" ht="36.75" customHeight="1" thickBot="1" x14ac:dyDescent="0.25">
      <c r="B4" s="642">
        <v>2019</v>
      </c>
      <c r="C4" s="642"/>
      <c r="D4" s="642"/>
      <c r="E4" s="642"/>
      <c r="F4" s="642"/>
      <c r="G4" s="642"/>
      <c r="H4" s="642"/>
      <c r="I4" s="642"/>
      <c r="J4" s="642"/>
      <c r="K4" s="642"/>
      <c r="L4" s="642"/>
      <c r="M4" s="642"/>
      <c r="N4" s="642"/>
      <c r="O4" s="642"/>
      <c r="P4" s="642"/>
      <c r="Q4" s="642"/>
      <c r="R4" s="642"/>
      <c r="S4" s="642"/>
      <c r="T4" s="642"/>
      <c r="U4" s="642"/>
      <c r="V4" s="642"/>
      <c r="W4" s="642"/>
      <c r="X4" s="642"/>
      <c r="Y4" s="642"/>
      <c r="Z4" s="642"/>
      <c r="AA4" s="642"/>
      <c r="AB4" s="642"/>
    </row>
    <row r="5" spans="2:53" s="8" customFormat="1" ht="46.5" customHeight="1" thickBot="1" x14ac:dyDescent="0.25">
      <c r="B5" s="643" t="s">
        <v>14</v>
      </c>
      <c r="C5" s="644"/>
      <c r="D5" s="645"/>
      <c r="E5" s="648" t="s">
        <v>110</v>
      </c>
      <c r="F5" s="649"/>
      <c r="G5" s="650"/>
      <c r="H5" s="650"/>
      <c r="I5" s="650"/>
      <c r="J5" s="650"/>
      <c r="K5" s="650"/>
      <c r="L5" s="650"/>
      <c r="M5" s="650"/>
      <c r="N5" s="650"/>
      <c r="O5" s="650"/>
      <c r="P5" s="650"/>
      <c r="Q5" s="650"/>
      <c r="R5" s="650"/>
      <c r="S5" s="650"/>
      <c r="T5" s="650"/>
      <c r="U5" s="650"/>
      <c r="V5" s="650"/>
      <c r="W5" s="650"/>
      <c r="X5" s="651"/>
      <c r="Y5" s="652" t="s">
        <v>42</v>
      </c>
      <c r="Z5" s="650"/>
      <c r="AA5" s="650"/>
      <c r="AB5" s="651"/>
    </row>
    <row r="6" spans="2:53" s="8" customFormat="1" ht="98.25" customHeight="1" thickBot="1" x14ac:dyDescent="0.25">
      <c r="B6" s="646"/>
      <c r="C6" s="647"/>
      <c r="D6" s="647"/>
      <c r="E6" s="635" t="s">
        <v>100</v>
      </c>
      <c r="F6" s="636"/>
      <c r="G6" s="635" t="s">
        <v>59</v>
      </c>
      <c r="H6" s="636"/>
      <c r="I6" s="635" t="s">
        <v>12</v>
      </c>
      <c r="J6" s="636"/>
      <c r="K6" s="635" t="s">
        <v>43</v>
      </c>
      <c r="L6" s="636"/>
      <c r="M6" s="635" t="s">
        <v>65</v>
      </c>
      <c r="N6" s="636"/>
      <c r="O6" s="635" t="s">
        <v>130</v>
      </c>
      <c r="P6" s="636"/>
      <c r="Q6" s="635" t="s">
        <v>137</v>
      </c>
      <c r="R6" s="636"/>
      <c r="S6" s="635" t="s">
        <v>101</v>
      </c>
      <c r="T6" s="636"/>
      <c r="U6" s="635" t="s">
        <v>25</v>
      </c>
      <c r="V6" s="636"/>
      <c r="W6" s="635" t="s">
        <v>168</v>
      </c>
      <c r="X6" s="636"/>
      <c r="Y6" s="638" t="s">
        <v>35</v>
      </c>
      <c r="Z6" s="639"/>
      <c r="AA6" s="638" t="s">
        <v>2</v>
      </c>
      <c r="AB6" s="640"/>
    </row>
    <row r="7" spans="2:53" s="8" customFormat="1" ht="24.95" customHeight="1" x14ac:dyDescent="0.2">
      <c r="B7" s="423"/>
      <c r="C7" s="378" t="s">
        <v>94</v>
      </c>
      <c r="D7" s="379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407"/>
      <c r="Z7" s="408"/>
      <c r="AA7" s="409"/>
      <c r="AB7" s="410"/>
    </row>
    <row r="8" spans="2:53" s="8" customFormat="1" ht="24.95" customHeight="1" x14ac:dyDescent="0.2">
      <c r="B8" s="424"/>
      <c r="C8" s="380" t="s">
        <v>1</v>
      </c>
      <c r="D8" s="381"/>
      <c r="E8" s="241">
        <v>2</v>
      </c>
      <c r="F8" s="241"/>
      <c r="G8" s="241">
        <v>0</v>
      </c>
      <c r="H8" s="241"/>
      <c r="I8" s="241">
        <v>0</v>
      </c>
      <c r="J8" s="241"/>
      <c r="K8" s="241">
        <v>0</v>
      </c>
      <c r="L8" s="241"/>
      <c r="M8" s="241">
        <v>0</v>
      </c>
      <c r="N8" s="241"/>
      <c r="O8" s="241">
        <v>0</v>
      </c>
      <c r="P8" s="241"/>
      <c r="Q8" s="241">
        <v>0</v>
      </c>
      <c r="R8" s="241"/>
      <c r="S8" s="241">
        <v>1</v>
      </c>
      <c r="T8" s="241"/>
      <c r="U8" s="241">
        <v>0</v>
      </c>
      <c r="V8" s="241"/>
      <c r="W8" s="241">
        <v>0</v>
      </c>
      <c r="X8" s="52"/>
      <c r="Y8" s="411">
        <f>SUM(E8:X8)</f>
        <v>3</v>
      </c>
      <c r="Z8" s="412"/>
      <c r="AA8" s="413">
        <f>Y8/Y56*100</f>
        <v>4.4776119402985071</v>
      </c>
      <c r="AB8" s="414"/>
    </row>
    <row r="9" spans="2:53" s="8" customFormat="1" ht="24.95" customHeight="1" x14ac:dyDescent="0.2">
      <c r="B9" s="424"/>
      <c r="C9" s="380" t="s">
        <v>8</v>
      </c>
      <c r="D9" s="381"/>
      <c r="E9" s="241">
        <v>2139</v>
      </c>
      <c r="F9" s="241"/>
      <c r="G9" s="241">
        <v>0</v>
      </c>
      <c r="H9" s="241"/>
      <c r="I9" s="241">
        <v>0</v>
      </c>
      <c r="J9" s="241"/>
      <c r="K9" s="241">
        <v>0</v>
      </c>
      <c r="L9" s="241"/>
      <c r="M9" s="241">
        <v>0</v>
      </c>
      <c r="N9" s="241"/>
      <c r="O9" s="241">
        <v>0</v>
      </c>
      <c r="P9" s="241"/>
      <c r="Q9" s="241">
        <v>0</v>
      </c>
      <c r="R9" s="241"/>
      <c r="S9" s="241">
        <v>360</v>
      </c>
      <c r="T9" s="241"/>
      <c r="U9" s="241">
        <v>0</v>
      </c>
      <c r="V9" s="241"/>
      <c r="W9" s="241">
        <v>0</v>
      </c>
      <c r="X9" s="52"/>
      <c r="Y9" s="411">
        <f>SUM(E9:X9)</f>
        <v>2499</v>
      </c>
      <c r="Z9" s="412"/>
      <c r="AA9" s="413">
        <f>Y9/Y57*100</f>
        <v>2.2686420829021188</v>
      </c>
      <c r="AB9" s="414"/>
    </row>
    <row r="10" spans="2:53" s="8" customFormat="1" ht="24.95" customHeight="1" x14ac:dyDescent="0.2">
      <c r="B10" s="424"/>
      <c r="C10" s="380" t="s">
        <v>9</v>
      </c>
      <c r="D10" s="381"/>
      <c r="E10" s="241">
        <v>248584</v>
      </c>
      <c r="F10" s="242"/>
      <c r="G10" s="241">
        <v>0</v>
      </c>
      <c r="H10" s="241"/>
      <c r="I10" s="241">
        <v>0</v>
      </c>
      <c r="J10" s="241"/>
      <c r="K10" s="241">
        <v>0</v>
      </c>
      <c r="L10" s="241"/>
      <c r="M10" s="241">
        <v>0</v>
      </c>
      <c r="N10" s="242"/>
      <c r="O10" s="241">
        <v>0</v>
      </c>
      <c r="P10" s="241"/>
      <c r="Q10" s="241">
        <v>0</v>
      </c>
      <c r="R10" s="241"/>
      <c r="S10" s="241">
        <v>16776</v>
      </c>
      <c r="T10" s="241"/>
      <c r="U10" s="241">
        <v>0</v>
      </c>
      <c r="V10" s="241"/>
      <c r="W10" s="241">
        <v>0</v>
      </c>
      <c r="X10" s="52"/>
      <c r="Y10" s="411">
        <f>SUM(E10:X10)</f>
        <v>265360</v>
      </c>
      <c r="Z10" s="412"/>
      <c r="AA10" s="413">
        <f>Y10/Y58*100</f>
        <v>12.721875335593635</v>
      </c>
      <c r="AB10" s="414"/>
    </row>
    <row r="11" spans="2:53" s="8" customFormat="1" ht="24.95" customHeight="1" x14ac:dyDescent="0.2">
      <c r="B11" s="425"/>
      <c r="C11" s="382" t="s">
        <v>15</v>
      </c>
      <c r="D11" s="383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415"/>
      <c r="Z11" s="416"/>
      <c r="AA11" s="417"/>
      <c r="AB11" s="418"/>
    </row>
    <row r="12" spans="2:53" s="8" customFormat="1" ht="24.95" customHeight="1" x14ac:dyDescent="0.2">
      <c r="B12" s="424"/>
      <c r="C12" s="380" t="s">
        <v>1</v>
      </c>
      <c r="D12" s="381"/>
      <c r="E12" s="241">
        <v>0</v>
      </c>
      <c r="F12" s="241"/>
      <c r="G12" s="241">
        <v>0</v>
      </c>
      <c r="H12" s="241"/>
      <c r="I12" s="241">
        <v>0</v>
      </c>
      <c r="J12" s="241"/>
      <c r="K12" s="241">
        <v>0</v>
      </c>
      <c r="L12" s="241"/>
      <c r="M12" s="241">
        <v>0</v>
      </c>
      <c r="N12" s="241"/>
      <c r="O12" s="241">
        <v>0</v>
      </c>
      <c r="P12" s="241"/>
      <c r="Q12" s="241">
        <v>0</v>
      </c>
      <c r="R12" s="241"/>
      <c r="S12" s="241">
        <v>2</v>
      </c>
      <c r="T12" s="241"/>
      <c r="U12" s="241">
        <v>0</v>
      </c>
      <c r="V12" s="241"/>
      <c r="W12" s="241">
        <v>0</v>
      </c>
      <c r="X12" s="52"/>
      <c r="Y12" s="411">
        <f>SUM(E12:X12)</f>
        <v>2</v>
      </c>
      <c r="Z12" s="412"/>
      <c r="AA12" s="413">
        <f>Y12/Y56*100</f>
        <v>2.9850746268656714</v>
      </c>
      <c r="AB12" s="414"/>
    </row>
    <row r="13" spans="2:53" s="8" customFormat="1" ht="24.95" customHeight="1" x14ac:dyDescent="0.2">
      <c r="B13" s="424"/>
      <c r="C13" s="380" t="s">
        <v>8</v>
      </c>
      <c r="D13" s="381"/>
      <c r="E13" s="241">
        <v>0</v>
      </c>
      <c r="F13" s="241"/>
      <c r="G13" s="241">
        <v>0</v>
      </c>
      <c r="H13" s="241"/>
      <c r="I13" s="241">
        <v>0</v>
      </c>
      <c r="J13" s="241"/>
      <c r="K13" s="241">
        <v>0</v>
      </c>
      <c r="L13" s="241"/>
      <c r="M13" s="241">
        <v>0</v>
      </c>
      <c r="N13" s="241"/>
      <c r="O13" s="241">
        <v>0</v>
      </c>
      <c r="P13" s="241"/>
      <c r="Q13" s="241">
        <v>0</v>
      </c>
      <c r="R13" s="241"/>
      <c r="S13" s="241">
        <v>1320</v>
      </c>
      <c r="T13" s="241"/>
      <c r="U13" s="241">
        <v>0</v>
      </c>
      <c r="V13" s="241"/>
      <c r="W13" s="241">
        <v>0</v>
      </c>
      <c r="X13" s="52"/>
      <c r="Y13" s="411">
        <f>SUM(E13:X13)</f>
        <v>1320</v>
      </c>
      <c r="Z13" s="412"/>
      <c r="AA13" s="413">
        <f>Y13/Y57*100</f>
        <v>1.1983223487118035</v>
      </c>
      <c r="AB13" s="414"/>
    </row>
    <row r="14" spans="2:53" s="8" customFormat="1" ht="24.95" customHeight="1" x14ac:dyDescent="0.2">
      <c r="B14" s="424"/>
      <c r="C14" s="380" t="s">
        <v>9</v>
      </c>
      <c r="D14" s="381"/>
      <c r="E14" s="241">
        <v>0</v>
      </c>
      <c r="F14" s="242"/>
      <c r="G14" s="241">
        <v>0</v>
      </c>
      <c r="H14" s="241"/>
      <c r="I14" s="241">
        <v>0</v>
      </c>
      <c r="J14" s="241"/>
      <c r="K14" s="241">
        <v>0</v>
      </c>
      <c r="L14" s="241"/>
      <c r="M14" s="241">
        <v>0</v>
      </c>
      <c r="N14" s="242"/>
      <c r="O14" s="241">
        <v>0</v>
      </c>
      <c r="P14" s="241"/>
      <c r="Q14" s="241">
        <v>0</v>
      </c>
      <c r="R14" s="241"/>
      <c r="S14" s="241">
        <v>10560</v>
      </c>
      <c r="T14" s="241"/>
      <c r="U14" s="241">
        <v>0</v>
      </c>
      <c r="V14" s="241"/>
      <c r="W14" s="241">
        <v>0</v>
      </c>
      <c r="X14" s="52"/>
      <c r="Y14" s="411">
        <f>SUM(E14:W14)</f>
        <v>10560</v>
      </c>
      <c r="Z14" s="412"/>
      <c r="AA14" s="413">
        <f>Y14/Y58*100</f>
        <v>0.50626697144961108</v>
      </c>
      <c r="AB14" s="414"/>
    </row>
    <row r="15" spans="2:53" s="8" customFormat="1" ht="24.95" customHeight="1" x14ac:dyDescent="0.2">
      <c r="B15" s="425"/>
      <c r="C15" s="382" t="s">
        <v>16</v>
      </c>
      <c r="D15" s="383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415"/>
      <c r="Z15" s="416"/>
      <c r="AA15" s="417"/>
      <c r="AB15" s="418"/>
    </row>
    <row r="16" spans="2:53" s="8" customFormat="1" ht="24.95" customHeight="1" x14ac:dyDescent="0.2">
      <c r="B16" s="424"/>
      <c r="C16" s="380" t="s">
        <v>1</v>
      </c>
      <c r="D16" s="384"/>
      <c r="E16" s="241">
        <v>2</v>
      </c>
      <c r="F16" s="241"/>
      <c r="G16" s="241">
        <v>1</v>
      </c>
      <c r="H16" s="241"/>
      <c r="I16" s="241">
        <v>0</v>
      </c>
      <c r="J16" s="241"/>
      <c r="K16" s="241">
        <v>0</v>
      </c>
      <c r="L16" s="241"/>
      <c r="M16" s="241">
        <v>0</v>
      </c>
      <c r="N16" s="241"/>
      <c r="O16" s="241">
        <v>1</v>
      </c>
      <c r="P16" s="241"/>
      <c r="Q16" s="241">
        <v>0</v>
      </c>
      <c r="R16" s="241"/>
      <c r="S16" s="241">
        <v>4</v>
      </c>
      <c r="T16" s="241"/>
      <c r="U16" s="241">
        <v>0</v>
      </c>
      <c r="V16" s="241"/>
      <c r="W16" s="241">
        <v>0</v>
      </c>
      <c r="X16" s="52"/>
      <c r="Y16" s="411">
        <f>SUM(E16:X16)</f>
        <v>8</v>
      </c>
      <c r="Z16" s="412"/>
      <c r="AA16" s="413">
        <f>Y16/Y56*100</f>
        <v>11.940298507462686</v>
      </c>
      <c r="AB16" s="414"/>
    </row>
    <row r="17" spans="2:28" s="8" customFormat="1" ht="15.75" x14ac:dyDescent="0.2">
      <c r="B17" s="424"/>
      <c r="C17" s="380" t="s">
        <v>8</v>
      </c>
      <c r="D17" s="384"/>
      <c r="E17" s="241">
        <v>769</v>
      </c>
      <c r="F17" s="241"/>
      <c r="G17" s="241">
        <v>1500</v>
      </c>
      <c r="H17" s="241"/>
      <c r="I17" s="241">
        <v>0</v>
      </c>
      <c r="J17" s="241"/>
      <c r="K17" s="241">
        <v>0</v>
      </c>
      <c r="L17" s="241"/>
      <c r="M17" s="241">
        <v>0</v>
      </c>
      <c r="N17" s="241"/>
      <c r="O17" s="241">
        <v>975</v>
      </c>
      <c r="P17" s="241"/>
      <c r="Q17" s="241">
        <v>0</v>
      </c>
      <c r="R17" s="241"/>
      <c r="S17" s="241">
        <v>3093</v>
      </c>
      <c r="T17" s="241"/>
      <c r="U17" s="241">
        <v>0</v>
      </c>
      <c r="V17" s="241"/>
      <c r="W17" s="241">
        <v>0</v>
      </c>
      <c r="X17" s="52"/>
      <c r="Y17" s="411">
        <f>SUM(E17:X17)</f>
        <v>6337</v>
      </c>
      <c r="Z17" s="412"/>
      <c r="AA17" s="413">
        <f>Y17/Y57*100</f>
        <v>5.7528550937778018</v>
      </c>
      <c r="AB17" s="414"/>
    </row>
    <row r="18" spans="2:28" s="8" customFormat="1" ht="20.25" x14ac:dyDescent="0.2">
      <c r="B18" s="424"/>
      <c r="C18" s="380" t="s">
        <v>9</v>
      </c>
      <c r="D18" s="384"/>
      <c r="E18" s="241">
        <v>62112</v>
      </c>
      <c r="F18" s="242"/>
      <c r="G18" s="241">
        <v>12000</v>
      </c>
      <c r="H18" s="241"/>
      <c r="I18" s="241">
        <v>0</v>
      </c>
      <c r="J18" s="241"/>
      <c r="K18" s="241">
        <v>0</v>
      </c>
      <c r="L18" s="241"/>
      <c r="M18" s="241">
        <v>0</v>
      </c>
      <c r="N18" s="242"/>
      <c r="O18" s="241">
        <v>15600</v>
      </c>
      <c r="P18" s="241"/>
      <c r="Q18" s="241">
        <v>0</v>
      </c>
      <c r="R18" s="241"/>
      <c r="S18" s="241">
        <v>45272</v>
      </c>
      <c r="T18" s="241"/>
      <c r="U18" s="241">
        <v>0</v>
      </c>
      <c r="V18" s="241"/>
      <c r="W18" s="241">
        <v>0</v>
      </c>
      <c r="X18" s="52"/>
      <c r="Y18" s="411">
        <f>SUM(E18:X18)</f>
        <v>134984</v>
      </c>
      <c r="Z18" s="412"/>
      <c r="AA18" s="413">
        <f>Y18/Y58*100</f>
        <v>6.4713959161130967</v>
      </c>
      <c r="AB18" s="414"/>
    </row>
    <row r="19" spans="2:28" s="8" customFormat="1" ht="15.75" x14ac:dyDescent="0.2">
      <c r="B19" s="425"/>
      <c r="C19" s="382" t="s">
        <v>17</v>
      </c>
      <c r="D19" s="383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15"/>
      <c r="Z19" s="416"/>
      <c r="AA19" s="417"/>
      <c r="AB19" s="418"/>
    </row>
    <row r="20" spans="2:28" s="8" customFormat="1" ht="15.75" x14ac:dyDescent="0.2">
      <c r="B20" s="424"/>
      <c r="C20" s="380" t="s">
        <v>1</v>
      </c>
      <c r="D20" s="384"/>
      <c r="E20" s="241">
        <v>1</v>
      </c>
      <c r="F20" s="241"/>
      <c r="G20" s="241">
        <v>1</v>
      </c>
      <c r="H20" s="241"/>
      <c r="I20" s="241">
        <v>0</v>
      </c>
      <c r="J20" s="241"/>
      <c r="K20" s="241">
        <v>0</v>
      </c>
      <c r="L20" s="241"/>
      <c r="M20" s="241">
        <v>0</v>
      </c>
      <c r="N20" s="241"/>
      <c r="O20" s="241">
        <v>0</v>
      </c>
      <c r="P20" s="241"/>
      <c r="Q20" s="241">
        <v>0</v>
      </c>
      <c r="R20" s="241"/>
      <c r="S20" s="241">
        <v>1</v>
      </c>
      <c r="T20" s="241"/>
      <c r="U20" s="241">
        <v>1</v>
      </c>
      <c r="V20" s="241"/>
      <c r="W20" s="241">
        <v>0</v>
      </c>
      <c r="X20" s="52"/>
      <c r="Y20" s="411">
        <f>SUM(E20:X20)</f>
        <v>4</v>
      </c>
      <c r="Z20" s="412"/>
      <c r="AA20" s="413">
        <f>Y20/Y56*100</f>
        <v>5.9701492537313428</v>
      </c>
      <c r="AB20" s="414"/>
    </row>
    <row r="21" spans="2:28" s="8" customFormat="1" ht="15.75" x14ac:dyDescent="0.2">
      <c r="B21" s="424"/>
      <c r="C21" s="380" t="s">
        <v>8</v>
      </c>
      <c r="D21" s="384"/>
      <c r="E21" s="241">
        <v>948</v>
      </c>
      <c r="F21" s="241"/>
      <c r="G21" s="241">
        <v>690</v>
      </c>
      <c r="H21" s="241"/>
      <c r="I21" s="241">
        <v>0</v>
      </c>
      <c r="J21" s="241"/>
      <c r="K21" s="241">
        <v>0</v>
      </c>
      <c r="L21" s="241"/>
      <c r="M21" s="241">
        <v>0</v>
      </c>
      <c r="N21" s="241"/>
      <c r="O21" s="241">
        <v>0</v>
      </c>
      <c r="P21" s="241"/>
      <c r="Q21" s="241">
        <v>0</v>
      </c>
      <c r="R21" s="241"/>
      <c r="S21" s="241">
        <v>203</v>
      </c>
      <c r="T21" s="241"/>
      <c r="U21" s="241">
        <v>25</v>
      </c>
      <c r="V21" s="241"/>
      <c r="W21" s="241">
        <v>0</v>
      </c>
      <c r="X21" s="52"/>
      <c r="Y21" s="411">
        <f>SUM(E21:X21)</f>
        <v>1866</v>
      </c>
      <c r="Z21" s="412"/>
      <c r="AA21" s="413">
        <f>Y21/Y57*100</f>
        <v>1.6939920474971404</v>
      </c>
      <c r="AB21" s="414"/>
    </row>
    <row r="22" spans="2:28" s="8" customFormat="1" ht="20.25" x14ac:dyDescent="0.2">
      <c r="B22" s="424"/>
      <c r="C22" s="380" t="s">
        <v>9</v>
      </c>
      <c r="D22" s="384"/>
      <c r="E22" s="241">
        <v>50784</v>
      </c>
      <c r="F22" s="242"/>
      <c r="G22" s="241">
        <v>5520</v>
      </c>
      <c r="H22" s="241"/>
      <c r="I22" s="241">
        <v>0</v>
      </c>
      <c r="J22" s="241"/>
      <c r="K22" s="241">
        <v>0</v>
      </c>
      <c r="L22" s="241"/>
      <c r="M22" s="241">
        <v>0</v>
      </c>
      <c r="N22" s="242"/>
      <c r="O22" s="241">
        <v>0</v>
      </c>
      <c r="P22" s="241"/>
      <c r="Q22" s="241">
        <v>0</v>
      </c>
      <c r="R22" s="241"/>
      <c r="S22" s="241">
        <v>1624</v>
      </c>
      <c r="T22" s="241"/>
      <c r="U22" s="241">
        <v>200</v>
      </c>
      <c r="V22" s="241"/>
      <c r="W22" s="241">
        <v>0</v>
      </c>
      <c r="X22" s="52"/>
      <c r="Y22" s="411">
        <f>SUM(E22:X22)</f>
        <v>58128</v>
      </c>
      <c r="Z22" s="412"/>
      <c r="AA22" s="413">
        <f>Y22/Y58*100</f>
        <v>2.7867695564794501</v>
      </c>
      <c r="AB22" s="414"/>
    </row>
    <row r="23" spans="2:28" s="8" customFormat="1" ht="15.75" x14ac:dyDescent="0.2">
      <c r="B23" s="425"/>
      <c r="C23" s="382" t="s">
        <v>18</v>
      </c>
      <c r="D23" s="383"/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  <c r="V23" s="376"/>
      <c r="W23" s="376"/>
      <c r="X23" s="376"/>
      <c r="Y23" s="415"/>
      <c r="Z23" s="416"/>
      <c r="AA23" s="417"/>
      <c r="AB23" s="418"/>
    </row>
    <row r="24" spans="2:28" s="8" customFormat="1" ht="15.75" x14ac:dyDescent="0.2">
      <c r="B24" s="424"/>
      <c r="C24" s="380" t="s">
        <v>1</v>
      </c>
      <c r="D24" s="381"/>
      <c r="E24" s="241">
        <v>3</v>
      </c>
      <c r="F24" s="241"/>
      <c r="G24" s="241">
        <v>1</v>
      </c>
      <c r="H24" s="241"/>
      <c r="I24" s="241">
        <v>0</v>
      </c>
      <c r="J24" s="241"/>
      <c r="K24" s="241">
        <v>1</v>
      </c>
      <c r="L24" s="241"/>
      <c r="M24" s="241">
        <v>0</v>
      </c>
      <c r="N24" s="241"/>
      <c r="O24" s="241">
        <v>0</v>
      </c>
      <c r="P24" s="241"/>
      <c r="Q24" s="241">
        <v>0</v>
      </c>
      <c r="R24" s="241"/>
      <c r="S24" s="241">
        <v>1</v>
      </c>
      <c r="T24" s="241"/>
      <c r="U24" s="241">
        <v>0</v>
      </c>
      <c r="V24" s="241"/>
      <c r="W24" s="241">
        <v>0</v>
      </c>
      <c r="X24" s="52"/>
      <c r="Y24" s="411">
        <f>SUM(E24:X24)</f>
        <v>6</v>
      </c>
      <c r="Z24" s="412"/>
      <c r="AA24" s="413">
        <f>Y24/Y56*100</f>
        <v>8.9552238805970141</v>
      </c>
      <c r="AB24" s="414"/>
    </row>
    <row r="25" spans="2:28" s="8" customFormat="1" ht="15.75" x14ac:dyDescent="0.2">
      <c r="B25" s="424"/>
      <c r="C25" s="380" t="s">
        <v>8</v>
      </c>
      <c r="D25" s="381"/>
      <c r="E25" s="241">
        <v>792</v>
      </c>
      <c r="F25" s="241"/>
      <c r="G25" s="241">
        <v>1920</v>
      </c>
      <c r="H25" s="241"/>
      <c r="I25" s="241">
        <v>0</v>
      </c>
      <c r="J25" s="241"/>
      <c r="K25" s="241">
        <v>200</v>
      </c>
      <c r="L25" s="241"/>
      <c r="M25" s="241">
        <v>0</v>
      </c>
      <c r="N25" s="241"/>
      <c r="O25" s="241">
        <v>0</v>
      </c>
      <c r="P25" s="241"/>
      <c r="Q25" s="241">
        <v>0</v>
      </c>
      <c r="R25" s="241"/>
      <c r="S25" s="241">
        <v>4000</v>
      </c>
      <c r="T25" s="241"/>
      <c r="U25" s="241">
        <v>0</v>
      </c>
      <c r="V25" s="241"/>
      <c r="W25" s="241">
        <v>0</v>
      </c>
      <c r="X25" s="52"/>
      <c r="Y25" s="411">
        <f>SUM(E25:X25)</f>
        <v>6912</v>
      </c>
      <c r="Z25" s="412"/>
      <c r="AA25" s="413">
        <f>Y25/Y57*100</f>
        <v>6.2748515714363533</v>
      </c>
      <c r="AB25" s="414"/>
    </row>
    <row r="26" spans="2:28" s="8" customFormat="1" ht="20.25" x14ac:dyDescent="0.2">
      <c r="B26" s="424"/>
      <c r="C26" s="380" t="s">
        <v>9</v>
      </c>
      <c r="D26" s="381"/>
      <c r="E26" s="241">
        <v>62856</v>
      </c>
      <c r="F26" s="242"/>
      <c r="G26" s="241">
        <v>15360</v>
      </c>
      <c r="H26" s="241"/>
      <c r="I26" s="241">
        <v>0</v>
      </c>
      <c r="J26" s="241"/>
      <c r="K26" s="241">
        <v>6400</v>
      </c>
      <c r="L26" s="241"/>
      <c r="M26" s="241">
        <v>0</v>
      </c>
      <c r="N26" s="242"/>
      <c r="O26" s="241">
        <v>0</v>
      </c>
      <c r="P26" s="241"/>
      <c r="Q26" s="241">
        <v>0</v>
      </c>
      <c r="R26" s="241"/>
      <c r="S26" s="241">
        <v>64000</v>
      </c>
      <c r="T26" s="241"/>
      <c r="U26" s="241">
        <v>0</v>
      </c>
      <c r="V26" s="241"/>
      <c r="W26" s="241">
        <v>0</v>
      </c>
      <c r="X26" s="52"/>
      <c r="Y26" s="411">
        <f>SUM(E26:X26)</f>
        <v>148616</v>
      </c>
      <c r="Z26" s="412"/>
      <c r="AA26" s="413">
        <f>Y26/Y58*100</f>
        <v>7.1249405519844125</v>
      </c>
      <c r="AB26" s="414"/>
    </row>
    <row r="27" spans="2:28" s="8" customFormat="1" ht="15.75" x14ac:dyDescent="0.2">
      <c r="B27" s="425"/>
      <c r="C27" s="382" t="s">
        <v>19</v>
      </c>
      <c r="D27" s="383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  <c r="V27" s="376"/>
      <c r="W27" s="376"/>
      <c r="X27" s="376"/>
      <c r="Y27" s="415"/>
      <c r="Z27" s="416"/>
      <c r="AA27" s="417"/>
      <c r="AB27" s="418"/>
    </row>
    <row r="28" spans="2:28" s="8" customFormat="1" ht="15.75" x14ac:dyDescent="0.2">
      <c r="B28" s="424"/>
      <c r="C28" s="380" t="s">
        <v>1</v>
      </c>
      <c r="D28" s="385"/>
      <c r="E28" s="241">
        <v>0</v>
      </c>
      <c r="F28" s="241"/>
      <c r="G28" s="241">
        <v>0</v>
      </c>
      <c r="H28" s="241"/>
      <c r="I28" s="241">
        <v>0</v>
      </c>
      <c r="J28" s="241"/>
      <c r="K28" s="241">
        <v>0</v>
      </c>
      <c r="L28" s="241"/>
      <c r="M28" s="241">
        <v>1</v>
      </c>
      <c r="N28" s="241"/>
      <c r="O28" s="241">
        <v>2</v>
      </c>
      <c r="P28" s="241"/>
      <c r="Q28" s="241">
        <v>0</v>
      </c>
      <c r="R28" s="241"/>
      <c r="S28" s="241">
        <v>1</v>
      </c>
      <c r="T28" s="241"/>
      <c r="U28" s="241">
        <v>0</v>
      </c>
      <c r="V28" s="241"/>
      <c r="W28" s="241">
        <v>0</v>
      </c>
      <c r="X28" s="52"/>
      <c r="Y28" s="411">
        <f>SUM(E28:X28)</f>
        <v>4</v>
      </c>
      <c r="Z28" s="412"/>
      <c r="AA28" s="413">
        <f>Y28/Y56*100</f>
        <v>5.9701492537313428</v>
      </c>
      <c r="AB28" s="414"/>
    </row>
    <row r="29" spans="2:28" s="8" customFormat="1" ht="15.75" x14ac:dyDescent="0.2">
      <c r="B29" s="424"/>
      <c r="C29" s="380" t="s">
        <v>8</v>
      </c>
      <c r="D29" s="385"/>
      <c r="E29" s="241">
        <v>0</v>
      </c>
      <c r="F29" s="241"/>
      <c r="G29" s="241">
        <v>0</v>
      </c>
      <c r="H29" s="241"/>
      <c r="I29" s="241">
        <v>0</v>
      </c>
      <c r="J29" s="241"/>
      <c r="K29" s="241">
        <v>0</v>
      </c>
      <c r="L29" s="241"/>
      <c r="M29" s="241">
        <v>315</v>
      </c>
      <c r="N29" s="241"/>
      <c r="O29" s="241">
        <v>278</v>
      </c>
      <c r="P29" s="241"/>
      <c r="Q29" s="241">
        <v>0</v>
      </c>
      <c r="R29" s="241"/>
      <c r="S29" s="241">
        <v>48000</v>
      </c>
      <c r="T29" s="241"/>
      <c r="U29" s="241">
        <v>0</v>
      </c>
      <c r="V29" s="241"/>
      <c r="W29" s="241">
        <v>0</v>
      </c>
      <c r="X29" s="52"/>
      <c r="Y29" s="411">
        <f>SUM(E29:X29)</f>
        <v>48593</v>
      </c>
      <c r="Z29" s="412"/>
      <c r="AA29" s="413">
        <f>Y29/Y57*100</f>
        <v>44.113695371933836</v>
      </c>
      <c r="AB29" s="414"/>
    </row>
    <row r="30" spans="2:28" s="8" customFormat="1" ht="20.25" x14ac:dyDescent="0.2">
      <c r="B30" s="424"/>
      <c r="C30" s="380" t="s">
        <v>9</v>
      </c>
      <c r="D30" s="385"/>
      <c r="E30" s="241">
        <v>0</v>
      </c>
      <c r="F30" s="242"/>
      <c r="G30" s="241">
        <v>0</v>
      </c>
      <c r="H30" s="241"/>
      <c r="I30" s="241">
        <v>0</v>
      </c>
      <c r="J30" s="241"/>
      <c r="K30" s="241">
        <v>0</v>
      </c>
      <c r="L30" s="241"/>
      <c r="M30" s="241">
        <v>2520</v>
      </c>
      <c r="N30" s="242"/>
      <c r="O30" s="241">
        <v>3472</v>
      </c>
      <c r="P30" s="241"/>
      <c r="Q30" s="241">
        <v>0</v>
      </c>
      <c r="R30" s="241"/>
      <c r="S30" s="241">
        <v>288000</v>
      </c>
      <c r="T30" s="241"/>
      <c r="U30" s="241">
        <v>0</v>
      </c>
      <c r="V30" s="241"/>
      <c r="W30" s="241">
        <v>0</v>
      </c>
      <c r="X30" s="52"/>
      <c r="Y30" s="411">
        <f>SUM(E30:X30)</f>
        <v>293992</v>
      </c>
      <c r="Z30" s="412"/>
      <c r="AA30" s="413">
        <f>Y30/Y58*100</f>
        <v>14.094549192274059</v>
      </c>
      <c r="AB30" s="414"/>
    </row>
    <row r="31" spans="2:28" s="8" customFormat="1" ht="15.75" x14ac:dyDescent="0.2">
      <c r="B31" s="425"/>
      <c r="C31" s="382" t="s">
        <v>87</v>
      </c>
      <c r="D31" s="383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6"/>
      <c r="W31" s="376"/>
      <c r="X31" s="376"/>
      <c r="Y31" s="415"/>
      <c r="Z31" s="416"/>
      <c r="AA31" s="417"/>
      <c r="AB31" s="418"/>
    </row>
    <row r="32" spans="2:28" s="8" customFormat="1" ht="15.75" x14ac:dyDescent="0.2">
      <c r="B32" s="424"/>
      <c r="C32" s="380" t="s">
        <v>1</v>
      </c>
      <c r="D32" s="381"/>
      <c r="E32" s="241">
        <v>1</v>
      </c>
      <c r="F32" s="241"/>
      <c r="G32" s="241">
        <v>0</v>
      </c>
      <c r="H32" s="241"/>
      <c r="I32" s="241">
        <v>0</v>
      </c>
      <c r="J32" s="241"/>
      <c r="K32" s="241">
        <v>0</v>
      </c>
      <c r="L32" s="241"/>
      <c r="M32" s="241">
        <v>0</v>
      </c>
      <c r="N32" s="241"/>
      <c r="O32" s="241">
        <v>1</v>
      </c>
      <c r="P32" s="241"/>
      <c r="Q32" s="241">
        <v>1</v>
      </c>
      <c r="R32" s="241"/>
      <c r="S32" s="241">
        <v>3</v>
      </c>
      <c r="T32" s="241"/>
      <c r="U32" s="241">
        <v>0</v>
      </c>
      <c r="V32" s="241"/>
      <c r="W32" s="241">
        <v>0</v>
      </c>
      <c r="X32" s="52"/>
      <c r="Y32" s="411">
        <f>SUM(E32:X32)</f>
        <v>6</v>
      </c>
      <c r="Z32" s="412"/>
      <c r="AA32" s="413">
        <f>Y32/Y56*100</f>
        <v>8.9552238805970141</v>
      </c>
      <c r="AB32" s="414"/>
    </row>
    <row r="33" spans="2:28" s="8" customFormat="1" ht="15.75" x14ac:dyDescent="0.2">
      <c r="B33" s="424"/>
      <c r="C33" s="380" t="s">
        <v>8</v>
      </c>
      <c r="D33" s="381"/>
      <c r="E33" s="241">
        <v>177</v>
      </c>
      <c r="F33" s="241"/>
      <c r="G33" s="241">
        <v>0</v>
      </c>
      <c r="H33" s="241"/>
      <c r="I33" s="241">
        <v>0</v>
      </c>
      <c r="J33" s="241"/>
      <c r="K33" s="241">
        <v>0</v>
      </c>
      <c r="L33" s="241"/>
      <c r="M33" s="241">
        <v>0</v>
      </c>
      <c r="N33" s="241"/>
      <c r="O33" s="241">
        <v>214</v>
      </c>
      <c r="P33" s="241"/>
      <c r="Q33" s="241">
        <v>1038</v>
      </c>
      <c r="R33" s="241"/>
      <c r="S33" s="241">
        <v>8650</v>
      </c>
      <c r="T33" s="241"/>
      <c r="U33" s="241">
        <v>0</v>
      </c>
      <c r="V33" s="241"/>
      <c r="W33" s="241">
        <v>0</v>
      </c>
      <c r="X33" s="52"/>
      <c r="Y33" s="411">
        <f>SUM(E33:X33)</f>
        <v>10079</v>
      </c>
      <c r="Z33" s="412"/>
      <c r="AA33" s="413">
        <f>Y33/Y57*100</f>
        <v>9.1499173883835354</v>
      </c>
      <c r="AB33" s="414"/>
    </row>
    <row r="34" spans="2:28" s="8" customFormat="1" ht="24.95" customHeight="1" x14ac:dyDescent="0.2">
      <c r="B34" s="424"/>
      <c r="C34" s="380" t="s">
        <v>9</v>
      </c>
      <c r="D34" s="381"/>
      <c r="E34" s="241">
        <v>2832</v>
      </c>
      <c r="F34" s="242"/>
      <c r="G34" s="241">
        <v>0</v>
      </c>
      <c r="H34" s="241"/>
      <c r="I34" s="241">
        <v>0</v>
      </c>
      <c r="J34" s="241"/>
      <c r="K34" s="241">
        <v>0</v>
      </c>
      <c r="L34" s="241"/>
      <c r="M34" s="241">
        <v>0</v>
      </c>
      <c r="N34" s="242"/>
      <c r="O34" s="241">
        <v>856</v>
      </c>
      <c r="P34" s="241"/>
      <c r="Q34" s="241">
        <v>58128</v>
      </c>
      <c r="R34" s="241"/>
      <c r="S34" s="241">
        <v>117600</v>
      </c>
      <c r="T34" s="241"/>
      <c r="U34" s="241">
        <v>0</v>
      </c>
      <c r="V34" s="241"/>
      <c r="W34" s="241">
        <v>0</v>
      </c>
      <c r="X34" s="52"/>
      <c r="Y34" s="411">
        <f>SUM(E34:X34)</f>
        <v>179416</v>
      </c>
      <c r="Z34" s="412"/>
      <c r="AA34" s="413">
        <f>Y34/Y58*100</f>
        <v>8.6015525520457778</v>
      </c>
      <c r="AB34" s="414"/>
    </row>
    <row r="35" spans="2:28" s="8" customFormat="1" ht="15.75" x14ac:dyDescent="0.2">
      <c r="B35" s="425"/>
      <c r="C35" s="382" t="s">
        <v>20</v>
      </c>
      <c r="D35" s="383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415"/>
      <c r="Z35" s="416"/>
      <c r="AA35" s="417"/>
      <c r="AB35" s="418"/>
    </row>
    <row r="36" spans="2:28" s="8" customFormat="1" ht="15.75" x14ac:dyDescent="0.2">
      <c r="B36" s="424"/>
      <c r="C36" s="380" t="s">
        <v>1</v>
      </c>
      <c r="D36" s="381"/>
      <c r="E36" s="243" t="s">
        <v>167</v>
      </c>
      <c r="F36" s="243"/>
      <c r="G36" s="243"/>
      <c r="H36" s="243"/>
      <c r="I36" s="243"/>
      <c r="J36" s="241"/>
      <c r="K36" s="243"/>
      <c r="L36" s="241"/>
      <c r="M36" s="241">
        <v>0</v>
      </c>
      <c r="N36" s="241"/>
      <c r="O36" s="241">
        <v>0</v>
      </c>
      <c r="P36" s="241"/>
      <c r="Q36" s="241">
        <v>0</v>
      </c>
      <c r="R36" s="241"/>
      <c r="S36" s="241">
        <v>0</v>
      </c>
      <c r="T36" s="241"/>
      <c r="U36" s="241">
        <v>0</v>
      </c>
      <c r="V36" s="241"/>
      <c r="W36" s="241">
        <v>0</v>
      </c>
      <c r="X36" s="52"/>
      <c r="Y36" s="411">
        <f>SUM(E36:X36)</f>
        <v>0</v>
      </c>
      <c r="Z36" s="412"/>
      <c r="AA36" s="413">
        <f>Y36/Y56*100</f>
        <v>0</v>
      </c>
      <c r="AB36" s="414"/>
    </row>
    <row r="37" spans="2:28" s="8" customFormat="1" ht="15.75" x14ac:dyDescent="0.2">
      <c r="B37" s="424"/>
      <c r="C37" s="380" t="s">
        <v>8</v>
      </c>
      <c r="D37" s="381"/>
      <c r="E37" s="241">
        <v>0</v>
      </c>
      <c r="F37" s="241"/>
      <c r="G37" s="241">
        <v>0</v>
      </c>
      <c r="H37" s="241"/>
      <c r="I37" s="241">
        <v>0</v>
      </c>
      <c r="J37" s="241"/>
      <c r="K37" s="241">
        <v>0</v>
      </c>
      <c r="L37" s="241"/>
      <c r="M37" s="241">
        <v>0</v>
      </c>
      <c r="N37" s="241"/>
      <c r="O37" s="241">
        <v>0</v>
      </c>
      <c r="P37" s="241"/>
      <c r="Q37" s="241">
        <v>0</v>
      </c>
      <c r="R37" s="241"/>
      <c r="S37" s="241">
        <v>0</v>
      </c>
      <c r="T37" s="241"/>
      <c r="U37" s="241">
        <v>0</v>
      </c>
      <c r="V37" s="241"/>
      <c r="W37" s="241">
        <v>0</v>
      </c>
      <c r="X37" s="52"/>
      <c r="Y37" s="411">
        <f>SUM(E37:X37)</f>
        <v>0</v>
      </c>
      <c r="Z37" s="412"/>
      <c r="AA37" s="413">
        <f>Y37/Y57*100</f>
        <v>0</v>
      </c>
      <c r="AB37" s="414"/>
    </row>
    <row r="38" spans="2:28" s="8" customFormat="1" ht="24.95" customHeight="1" x14ac:dyDescent="0.2">
      <c r="B38" s="424"/>
      <c r="C38" s="380" t="s">
        <v>9</v>
      </c>
      <c r="D38" s="381"/>
      <c r="E38" s="241">
        <v>0</v>
      </c>
      <c r="F38" s="242"/>
      <c r="G38" s="241">
        <v>0</v>
      </c>
      <c r="H38" s="241"/>
      <c r="I38" s="241">
        <v>0</v>
      </c>
      <c r="J38" s="241"/>
      <c r="K38" s="241">
        <v>0</v>
      </c>
      <c r="L38" s="241"/>
      <c r="M38" s="241">
        <v>0</v>
      </c>
      <c r="N38" s="242"/>
      <c r="O38" s="241">
        <v>0</v>
      </c>
      <c r="P38" s="241"/>
      <c r="Q38" s="241">
        <v>0</v>
      </c>
      <c r="R38" s="241"/>
      <c r="S38" s="241">
        <v>0</v>
      </c>
      <c r="T38" s="241"/>
      <c r="U38" s="241">
        <v>0</v>
      </c>
      <c r="V38" s="241"/>
      <c r="W38" s="241">
        <v>0</v>
      </c>
      <c r="X38" s="52"/>
      <c r="Y38" s="411">
        <f>SUM(E38:X38)</f>
        <v>0</v>
      </c>
      <c r="Z38" s="412"/>
      <c r="AA38" s="413">
        <f>Y38/Y58*100</f>
        <v>0</v>
      </c>
      <c r="AB38" s="414"/>
    </row>
    <row r="39" spans="2:28" s="8" customFormat="1" ht="15.75" x14ac:dyDescent="0.2">
      <c r="B39" s="425"/>
      <c r="C39" s="382" t="s">
        <v>21</v>
      </c>
      <c r="D39" s="383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415"/>
      <c r="Z39" s="416"/>
      <c r="AA39" s="417"/>
      <c r="AB39" s="418"/>
    </row>
    <row r="40" spans="2:28" s="8" customFormat="1" ht="15.75" x14ac:dyDescent="0.2">
      <c r="B40" s="424"/>
      <c r="C40" s="380" t="s">
        <v>1</v>
      </c>
      <c r="D40" s="381"/>
      <c r="E40" s="241">
        <v>4</v>
      </c>
      <c r="F40" s="241"/>
      <c r="G40" s="241">
        <v>0</v>
      </c>
      <c r="H40" s="241"/>
      <c r="I40" s="241">
        <v>1</v>
      </c>
      <c r="J40" s="241"/>
      <c r="K40" s="241">
        <v>0</v>
      </c>
      <c r="L40" s="241"/>
      <c r="M40" s="241">
        <v>1</v>
      </c>
      <c r="N40" s="241"/>
      <c r="O40" s="241">
        <v>0</v>
      </c>
      <c r="P40" s="241"/>
      <c r="Q40" s="241">
        <v>0</v>
      </c>
      <c r="R40" s="241"/>
      <c r="S40" s="241">
        <v>3</v>
      </c>
      <c r="T40" s="241"/>
      <c r="U40" s="241">
        <v>0</v>
      </c>
      <c r="V40" s="241"/>
      <c r="W40" s="241">
        <v>1</v>
      </c>
      <c r="X40" s="52"/>
      <c r="Y40" s="411">
        <f>SUM(E40:X40)</f>
        <v>10</v>
      </c>
      <c r="Z40" s="412"/>
      <c r="AA40" s="413">
        <f>Y40/Y56*100</f>
        <v>14.925373134328357</v>
      </c>
      <c r="AB40" s="414"/>
    </row>
    <row r="41" spans="2:28" s="8" customFormat="1" ht="15.75" x14ac:dyDescent="0.2">
      <c r="B41" s="424"/>
      <c r="C41" s="380" t="s">
        <v>8</v>
      </c>
      <c r="D41" s="381"/>
      <c r="E41" s="241">
        <v>3715</v>
      </c>
      <c r="F41" s="241"/>
      <c r="G41" s="241">
        <v>0</v>
      </c>
      <c r="H41" s="241"/>
      <c r="I41" s="241">
        <v>1430</v>
      </c>
      <c r="J41" s="241"/>
      <c r="K41" s="241">
        <v>0</v>
      </c>
      <c r="L41" s="241"/>
      <c r="M41" s="241">
        <v>301</v>
      </c>
      <c r="N41" s="241"/>
      <c r="O41" s="241">
        <v>0</v>
      </c>
      <c r="P41" s="241"/>
      <c r="Q41" s="241">
        <v>0</v>
      </c>
      <c r="R41" s="241"/>
      <c r="S41" s="241">
        <v>720</v>
      </c>
      <c r="T41" s="241"/>
      <c r="U41" s="241">
        <v>0</v>
      </c>
      <c r="V41" s="241"/>
      <c r="W41" s="241">
        <v>262</v>
      </c>
      <c r="X41" s="52"/>
      <c r="Y41" s="411">
        <f>SUM(E41:X41)</f>
        <v>6428</v>
      </c>
      <c r="Z41" s="412"/>
      <c r="AA41" s="413">
        <f>Y41/Y57*100</f>
        <v>5.8354667102420246</v>
      </c>
      <c r="AB41" s="414"/>
    </row>
    <row r="42" spans="2:28" s="8" customFormat="1" ht="24.95" customHeight="1" x14ac:dyDescent="0.2">
      <c r="B42" s="424"/>
      <c r="C42" s="380" t="s">
        <v>9</v>
      </c>
      <c r="D42" s="381"/>
      <c r="E42" s="241">
        <v>202760</v>
      </c>
      <c r="F42" s="242"/>
      <c r="G42" s="241">
        <v>0</v>
      </c>
      <c r="H42" s="241"/>
      <c r="I42" s="241">
        <v>11440</v>
      </c>
      <c r="J42" s="241"/>
      <c r="K42" s="241">
        <v>0</v>
      </c>
      <c r="L42" s="241"/>
      <c r="M42" s="241">
        <v>2408</v>
      </c>
      <c r="N42" s="242"/>
      <c r="O42" s="241">
        <v>0</v>
      </c>
      <c r="P42" s="241"/>
      <c r="Q42" s="241">
        <v>0</v>
      </c>
      <c r="R42" s="241"/>
      <c r="S42" s="241">
        <v>6080</v>
      </c>
      <c r="T42" s="241"/>
      <c r="U42" s="241">
        <v>0</v>
      </c>
      <c r="V42" s="241"/>
      <c r="W42" s="241">
        <v>14672</v>
      </c>
      <c r="X42" s="52"/>
      <c r="Y42" s="411">
        <f>SUM(E42:X42)</f>
        <v>237360</v>
      </c>
      <c r="Z42" s="412"/>
      <c r="AA42" s="413">
        <f>Y42/Y58*100</f>
        <v>11.379500790083304</v>
      </c>
      <c r="AB42" s="414"/>
    </row>
    <row r="43" spans="2:28" s="8" customFormat="1" ht="15.75" x14ac:dyDescent="0.2">
      <c r="B43" s="425"/>
      <c r="C43" s="382" t="s">
        <v>22</v>
      </c>
      <c r="D43" s="383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415"/>
      <c r="Z43" s="416"/>
      <c r="AA43" s="417"/>
      <c r="AB43" s="418"/>
    </row>
    <row r="44" spans="2:28" s="8" customFormat="1" ht="15.75" x14ac:dyDescent="0.2">
      <c r="B44" s="424"/>
      <c r="C44" s="380" t="s">
        <v>1</v>
      </c>
      <c r="D44" s="381"/>
      <c r="E44" s="241">
        <v>0</v>
      </c>
      <c r="F44" s="241"/>
      <c r="G44" s="241">
        <v>2</v>
      </c>
      <c r="H44" s="241"/>
      <c r="I44" s="241">
        <v>0</v>
      </c>
      <c r="J44" s="241"/>
      <c r="K44" s="241">
        <v>0</v>
      </c>
      <c r="L44" s="241"/>
      <c r="M44" s="241">
        <v>0</v>
      </c>
      <c r="N44" s="241"/>
      <c r="O44" s="241">
        <v>0</v>
      </c>
      <c r="P44" s="241"/>
      <c r="Q44" s="241">
        <v>0</v>
      </c>
      <c r="R44" s="241"/>
      <c r="S44" s="241">
        <v>2</v>
      </c>
      <c r="T44" s="241"/>
      <c r="U44" s="241">
        <v>0</v>
      </c>
      <c r="V44" s="241"/>
      <c r="W44" s="241">
        <v>0</v>
      </c>
      <c r="X44" s="52"/>
      <c r="Y44" s="411">
        <f>SUM(E44:X44)</f>
        <v>4</v>
      </c>
      <c r="Z44" s="412"/>
      <c r="AA44" s="413">
        <f>Y44/Y56*100</f>
        <v>5.9701492537313428</v>
      </c>
      <c r="AB44" s="414"/>
    </row>
    <row r="45" spans="2:28" s="8" customFormat="1" ht="15.75" x14ac:dyDescent="0.2">
      <c r="B45" s="424"/>
      <c r="C45" s="380" t="s">
        <v>8</v>
      </c>
      <c r="D45" s="381"/>
      <c r="E45" s="241">
        <v>0</v>
      </c>
      <c r="F45" s="241"/>
      <c r="G45" s="241">
        <v>677</v>
      </c>
      <c r="H45" s="241"/>
      <c r="I45" s="241">
        <v>0</v>
      </c>
      <c r="J45" s="241"/>
      <c r="K45" s="241">
        <v>0</v>
      </c>
      <c r="L45" s="241"/>
      <c r="M45" s="241">
        <v>0</v>
      </c>
      <c r="N45" s="241"/>
      <c r="O45" s="241">
        <v>0</v>
      </c>
      <c r="P45" s="241"/>
      <c r="Q45" s="241">
        <v>0</v>
      </c>
      <c r="R45" s="241"/>
      <c r="S45" s="241">
        <v>13268</v>
      </c>
      <c r="T45" s="241"/>
      <c r="U45" s="241">
        <v>0</v>
      </c>
      <c r="V45" s="241"/>
      <c r="W45" s="241">
        <v>0</v>
      </c>
      <c r="X45" s="52"/>
      <c r="Y45" s="411">
        <f>SUM(E45:X45)</f>
        <v>13945</v>
      </c>
      <c r="Z45" s="412"/>
      <c r="AA45" s="413">
        <f>Y45/Y57*100</f>
        <v>12.659549358171288</v>
      </c>
      <c r="AB45" s="414"/>
    </row>
    <row r="46" spans="2:28" s="8" customFormat="1" ht="20.25" x14ac:dyDescent="0.2">
      <c r="B46" s="424"/>
      <c r="C46" s="380" t="s">
        <v>9</v>
      </c>
      <c r="D46" s="381"/>
      <c r="E46" s="241">
        <v>36816</v>
      </c>
      <c r="F46" s="242" t="s">
        <v>78</v>
      </c>
      <c r="G46" s="241">
        <v>21664</v>
      </c>
      <c r="H46" s="241"/>
      <c r="I46" s="241">
        <v>0</v>
      </c>
      <c r="J46" s="241"/>
      <c r="K46" s="241">
        <v>0</v>
      </c>
      <c r="L46" s="241"/>
      <c r="M46" s="241">
        <v>0</v>
      </c>
      <c r="N46" s="242"/>
      <c r="O46" s="241">
        <v>0</v>
      </c>
      <c r="P46" s="241"/>
      <c r="Q46" s="241">
        <v>0</v>
      </c>
      <c r="R46" s="241"/>
      <c r="S46" s="241">
        <v>212288</v>
      </c>
      <c r="T46" s="241"/>
      <c r="U46" s="241">
        <v>0</v>
      </c>
      <c r="V46" s="241"/>
      <c r="W46" s="241">
        <v>6288</v>
      </c>
      <c r="X46" s="242" t="s">
        <v>78</v>
      </c>
      <c r="Y46" s="411">
        <f>SUM(E46:X46)</f>
        <v>277056</v>
      </c>
      <c r="Z46" s="412"/>
      <c r="AA46" s="413">
        <f>Y46/Y58*100</f>
        <v>13.282604360032524</v>
      </c>
      <c r="AB46" s="414"/>
    </row>
    <row r="47" spans="2:28" s="8" customFormat="1" ht="24.95" customHeight="1" x14ac:dyDescent="0.2">
      <c r="B47" s="425"/>
      <c r="C47" s="382" t="s">
        <v>23</v>
      </c>
      <c r="D47" s="383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15"/>
      <c r="Z47" s="416"/>
      <c r="AA47" s="417"/>
      <c r="AB47" s="418"/>
    </row>
    <row r="48" spans="2:28" s="8" customFormat="1" ht="15.75" x14ac:dyDescent="0.2">
      <c r="B48" s="424"/>
      <c r="C48" s="380" t="s">
        <v>1</v>
      </c>
      <c r="D48" s="381"/>
      <c r="E48" s="241">
        <v>5</v>
      </c>
      <c r="F48" s="241"/>
      <c r="G48" s="241">
        <v>4</v>
      </c>
      <c r="H48" s="241"/>
      <c r="I48" s="241">
        <v>1</v>
      </c>
      <c r="J48" s="241"/>
      <c r="K48" s="241">
        <v>0</v>
      </c>
      <c r="L48" s="241"/>
      <c r="M48" s="241">
        <v>0</v>
      </c>
      <c r="N48" s="241"/>
      <c r="O48" s="241">
        <v>0</v>
      </c>
      <c r="P48" s="241"/>
      <c r="Q48" s="241">
        <v>0</v>
      </c>
      <c r="R48" s="241"/>
      <c r="S48" s="241">
        <v>6</v>
      </c>
      <c r="T48" s="241"/>
      <c r="U48" s="241">
        <v>1</v>
      </c>
      <c r="V48" s="241"/>
      <c r="W48" s="241">
        <v>0</v>
      </c>
      <c r="X48" s="52"/>
      <c r="Y48" s="411">
        <f>SUM(E48:X48)</f>
        <v>17</v>
      </c>
      <c r="Z48" s="412"/>
      <c r="AA48" s="413">
        <f>Y48/Y56*100</f>
        <v>25.373134328358208</v>
      </c>
      <c r="AB48" s="414"/>
    </row>
    <row r="49" spans="2:28" s="8" customFormat="1" ht="15.75" x14ac:dyDescent="0.2">
      <c r="B49" s="424"/>
      <c r="C49" s="380" t="s">
        <v>8</v>
      </c>
      <c r="D49" s="381"/>
      <c r="E49" s="241">
        <v>3863</v>
      </c>
      <c r="F49" s="241"/>
      <c r="G49" s="241">
        <v>599</v>
      </c>
      <c r="H49" s="241"/>
      <c r="I49" s="241">
        <v>1400</v>
      </c>
      <c r="J49" s="241"/>
      <c r="K49" s="241">
        <v>0</v>
      </c>
      <c r="L49" s="241"/>
      <c r="M49" s="241">
        <v>0</v>
      </c>
      <c r="N49" s="241"/>
      <c r="O49" s="241">
        <v>0</v>
      </c>
      <c r="P49" s="241"/>
      <c r="Q49" s="241">
        <v>0</v>
      </c>
      <c r="R49" s="241"/>
      <c r="S49" s="241">
        <v>5523</v>
      </c>
      <c r="T49" s="241"/>
      <c r="U49" s="241">
        <v>109</v>
      </c>
      <c r="V49" s="241"/>
      <c r="W49" s="241">
        <v>0</v>
      </c>
      <c r="X49" s="52"/>
      <c r="Y49" s="411">
        <f>SUM(E49:X49)</f>
        <v>11494</v>
      </c>
      <c r="Z49" s="412"/>
      <c r="AA49" s="413">
        <f>Y49/Y57*100</f>
        <v>10.434482633404144</v>
      </c>
      <c r="AB49" s="414"/>
    </row>
    <row r="50" spans="2:28" s="8" customFormat="1" ht="24.95" customHeight="1" x14ac:dyDescent="0.2">
      <c r="B50" s="424"/>
      <c r="C50" s="380" t="s">
        <v>9</v>
      </c>
      <c r="D50" s="381"/>
      <c r="E50" s="241">
        <v>148992</v>
      </c>
      <c r="F50" s="242"/>
      <c r="G50" s="241">
        <v>16392</v>
      </c>
      <c r="H50" s="241"/>
      <c r="I50" s="241">
        <v>11200</v>
      </c>
      <c r="J50" s="241"/>
      <c r="K50" s="241">
        <v>0</v>
      </c>
      <c r="L50" s="241"/>
      <c r="M50" s="241">
        <v>0</v>
      </c>
      <c r="N50" s="242"/>
      <c r="O50" s="241">
        <v>0</v>
      </c>
      <c r="P50" s="241"/>
      <c r="Q50" s="241">
        <v>0</v>
      </c>
      <c r="R50" s="241"/>
      <c r="S50" s="241">
        <v>284328</v>
      </c>
      <c r="T50" s="241"/>
      <c r="U50" s="241">
        <v>1744</v>
      </c>
      <c r="V50" s="241"/>
      <c r="W50" s="241">
        <v>0</v>
      </c>
      <c r="X50" s="52"/>
      <c r="Y50" s="411">
        <f>SUM(E50:X50)</f>
        <v>462656</v>
      </c>
      <c r="Z50" s="412"/>
      <c r="AA50" s="413">
        <f>Y50/Y58*100</f>
        <v>22.18062991884387</v>
      </c>
      <c r="AB50" s="414"/>
    </row>
    <row r="51" spans="2:28" s="8" customFormat="1" ht="24.95" customHeight="1" x14ac:dyDescent="0.2">
      <c r="B51" s="425"/>
      <c r="C51" s="382" t="s">
        <v>79</v>
      </c>
      <c r="D51" s="383"/>
      <c r="E51" s="376"/>
      <c r="F51" s="376"/>
      <c r="G51" s="376"/>
      <c r="H51" s="376"/>
      <c r="I51" s="376"/>
      <c r="J51" s="376"/>
      <c r="K51" s="376"/>
      <c r="L51" s="376"/>
      <c r="M51" s="376"/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6"/>
      <c r="Y51" s="415"/>
      <c r="Z51" s="416"/>
      <c r="AA51" s="417"/>
      <c r="AB51" s="418"/>
    </row>
    <row r="52" spans="2:28" s="8" customFormat="1" ht="15.75" x14ac:dyDescent="0.2">
      <c r="B52" s="424"/>
      <c r="C52" s="380" t="s">
        <v>1</v>
      </c>
      <c r="D52" s="381"/>
      <c r="E52" s="241">
        <v>0</v>
      </c>
      <c r="F52" s="241"/>
      <c r="G52" s="241">
        <v>1</v>
      </c>
      <c r="H52" s="241"/>
      <c r="I52" s="241">
        <v>0</v>
      </c>
      <c r="J52" s="241"/>
      <c r="K52" s="241">
        <v>0</v>
      </c>
      <c r="L52" s="241"/>
      <c r="M52" s="241">
        <v>1</v>
      </c>
      <c r="N52" s="241"/>
      <c r="O52" s="241">
        <v>0</v>
      </c>
      <c r="P52" s="241"/>
      <c r="Q52" s="241">
        <v>0</v>
      </c>
      <c r="R52" s="241"/>
      <c r="S52" s="241">
        <v>1</v>
      </c>
      <c r="T52" s="241"/>
      <c r="U52" s="241">
        <v>0</v>
      </c>
      <c r="V52" s="241"/>
      <c r="W52" s="241">
        <v>0</v>
      </c>
      <c r="X52" s="52"/>
      <c r="Y52" s="411">
        <f>SUM(E52:X52)</f>
        <v>3</v>
      </c>
      <c r="Z52" s="412"/>
      <c r="AA52" s="413">
        <f>Y52/Y56*100</f>
        <v>4.4776119402985071</v>
      </c>
      <c r="AB52" s="414"/>
    </row>
    <row r="53" spans="2:28" s="8" customFormat="1" ht="15.75" x14ac:dyDescent="0.2">
      <c r="B53" s="424"/>
      <c r="C53" s="380" t="s">
        <v>8</v>
      </c>
      <c r="D53" s="381"/>
      <c r="E53" s="241">
        <v>0</v>
      </c>
      <c r="F53" s="241"/>
      <c r="G53" s="241">
        <v>31</v>
      </c>
      <c r="H53" s="241"/>
      <c r="I53" s="241">
        <v>0</v>
      </c>
      <c r="J53" s="241"/>
      <c r="K53" s="241">
        <v>0</v>
      </c>
      <c r="L53" s="241"/>
      <c r="M53" s="241">
        <v>450</v>
      </c>
      <c r="N53" s="241"/>
      <c r="O53" s="241">
        <v>0</v>
      </c>
      <c r="P53" s="241"/>
      <c r="Q53" s="241">
        <v>0</v>
      </c>
      <c r="R53" s="241"/>
      <c r="S53" s="241">
        <v>200</v>
      </c>
      <c r="T53" s="241"/>
      <c r="U53" s="241">
        <v>0</v>
      </c>
      <c r="V53" s="241"/>
      <c r="W53" s="241">
        <v>0</v>
      </c>
      <c r="X53" s="52"/>
      <c r="Y53" s="411">
        <f>SUM(E53:X53)</f>
        <v>681</v>
      </c>
      <c r="Z53" s="412"/>
      <c r="AA53" s="413">
        <f>Y53/Y57*100</f>
        <v>0.61822539353995321</v>
      </c>
      <c r="AB53" s="414"/>
    </row>
    <row r="54" spans="2:28" s="8" customFormat="1" ht="21" thickBot="1" x14ac:dyDescent="0.25">
      <c r="B54" s="426"/>
      <c r="C54" s="386" t="s">
        <v>9</v>
      </c>
      <c r="D54" s="387"/>
      <c r="E54" s="241">
        <v>7440</v>
      </c>
      <c r="F54" s="242" t="s">
        <v>78</v>
      </c>
      <c r="G54" s="241">
        <v>1488</v>
      </c>
      <c r="H54" s="241"/>
      <c r="I54" s="241">
        <v>0</v>
      </c>
      <c r="J54" s="241"/>
      <c r="K54" s="241">
        <v>0</v>
      </c>
      <c r="L54" s="241"/>
      <c r="M54" s="241">
        <v>7200</v>
      </c>
      <c r="N54" s="242"/>
      <c r="O54" s="241">
        <v>0</v>
      </c>
      <c r="P54" s="241"/>
      <c r="Q54" s="241">
        <v>0</v>
      </c>
      <c r="R54" s="241"/>
      <c r="S54" s="241">
        <v>1600</v>
      </c>
      <c r="T54" s="241"/>
      <c r="U54" s="241">
        <v>0</v>
      </c>
      <c r="V54" s="241"/>
      <c r="W54" s="241">
        <v>0</v>
      </c>
      <c r="X54" s="52"/>
      <c r="Y54" s="419">
        <f>SUM(E54:X54)</f>
        <v>17728</v>
      </c>
      <c r="Z54" s="420"/>
      <c r="AA54" s="421">
        <f>Y54/Y58*100</f>
        <v>0.84991485510025633</v>
      </c>
      <c r="AB54" s="422"/>
    </row>
    <row r="55" spans="2:28" s="8" customFormat="1" ht="24.95" customHeight="1" x14ac:dyDescent="0.2">
      <c r="B55" s="427"/>
      <c r="C55" s="377" t="s">
        <v>4</v>
      </c>
      <c r="D55" s="388"/>
      <c r="E55" s="391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3"/>
      <c r="Y55" s="399"/>
      <c r="Z55" s="400"/>
      <c r="AA55" s="401"/>
      <c r="AB55" s="402"/>
    </row>
    <row r="56" spans="2:28" s="8" customFormat="1" ht="24.95" customHeight="1" x14ac:dyDescent="0.2">
      <c r="B56" s="428"/>
      <c r="C56" s="375" t="s">
        <v>1</v>
      </c>
      <c r="D56" s="389"/>
      <c r="E56" s="394">
        <f>SUM(E8+E12+E16+E20+E24+E28+E32+E40+E44+E48+E52)</f>
        <v>18</v>
      </c>
      <c r="F56" s="390"/>
      <c r="G56" s="390">
        <f>SUM(G8+G12+G16+G20+G24+G28+G32+G36+G40+G44+G48+G52)</f>
        <v>10</v>
      </c>
      <c r="H56" s="390"/>
      <c r="I56" s="390">
        <f>SUM(I8+I12+I16+I20+I24+I28+I32+I36+I40+I44+I48+I52)</f>
        <v>2</v>
      </c>
      <c r="J56" s="390"/>
      <c r="K56" s="390">
        <f>SUM(K8+K12+K16+K20+K24+K28+K32+K36+K40+K44+K48+K52)</f>
        <v>1</v>
      </c>
      <c r="L56" s="390"/>
      <c r="M56" s="390">
        <f>SUM(M8+M12+M16+M20+M24+M28+M32+M36+M40+M44+M48+M52)</f>
        <v>3</v>
      </c>
      <c r="N56" s="390"/>
      <c r="O56" s="390">
        <f>SUM(O8+O12+O16+O20+O24+O28+O32+O36+O40+O44+O48+O52)</f>
        <v>4</v>
      </c>
      <c r="P56" s="390"/>
      <c r="Q56" s="390">
        <f>SUM(Q8+Q12+Q16+Q20+Q24+Q28+Q32+Q36+Q40+Q44+Q48+Q52)</f>
        <v>1</v>
      </c>
      <c r="R56" s="390"/>
      <c r="S56" s="390">
        <f>SUM(S8+S12+S16+S20+S24+S28+S32+S36+S40+S44+S48+S52)</f>
        <v>25</v>
      </c>
      <c r="T56" s="390"/>
      <c r="U56" s="390">
        <f>SUM(U8+U12+U16+U20+U24+U28+U32+U36+U40+U44+U48+U52)</f>
        <v>2</v>
      </c>
      <c r="V56" s="390"/>
      <c r="W56" s="390">
        <f>SUM(W8+W12+W16+W20+W24+W28+W32+W36+W40+W44+W48+W52)</f>
        <v>1</v>
      </c>
      <c r="X56" s="395"/>
      <c r="Y56" s="394">
        <f>SUM(E56:X56)</f>
        <v>67</v>
      </c>
      <c r="Z56" s="390"/>
      <c r="AA56" s="403">
        <f>SUM(AA8+AA12+AA16+AA20+AA24+AA28+AA32+AA36+AA40+AA44+AA48+AA52)</f>
        <v>99.999999999999972</v>
      </c>
      <c r="AB56" s="404"/>
    </row>
    <row r="57" spans="2:28" s="8" customFormat="1" ht="24.95" customHeight="1" x14ac:dyDescent="0.2">
      <c r="B57" s="428"/>
      <c r="C57" s="375" t="s">
        <v>8</v>
      </c>
      <c r="D57" s="389"/>
      <c r="E57" s="394">
        <f t="shared" ref="E57:G58" si="0">SUM(E9+E13+E17+E21+E25+E29+E33+E37+E41+E45+E49+E53)</f>
        <v>12403</v>
      </c>
      <c r="F57" s="390"/>
      <c r="G57" s="390">
        <f t="shared" si="0"/>
        <v>5417</v>
      </c>
      <c r="H57" s="390"/>
      <c r="I57" s="390">
        <f>SUM(I9+I13+I17+I21+I25+I29+I33+I37+I41+I45+I49+I53)</f>
        <v>2830</v>
      </c>
      <c r="J57" s="390"/>
      <c r="K57" s="390">
        <f>SUM(K9+K13+K17+K21+K25+K29+K33+K37+K41+K45+K49+K53)</f>
        <v>200</v>
      </c>
      <c r="L57" s="390"/>
      <c r="M57" s="390">
        <f>SUM(M9+M13+M17+M21+M25+M29+M33+M37+M41+M45+M49+M53)</f>
        <v>1066</v>
      </c>
      <c r="N57" s="390"/>
      <c r="O57" s="390">
        <f>SUM(O9+O13+O17+O21+O25+O29+O33+O37+O41+O45+O49+O53)</f>
        <v>1467</v>
      </c>
      <c r="P57" s="390"/>
      <c r="Q57" s="390">
        <f>SUM(Q9+Q13+Q17+Q21+Q25+Q29+Q33+Q37+Q41+Q45+Q49+Q53)</f>
        <v>1038</v>
      </c>
      <c r="R57" s="390"/>
      <c r="S57" s="390">
        <f>SUM(S9+S13+S17+S21+S25+S29+S33+S37+S41+S45+S49+S53)</f>
        <v>85337</v>
      </c>
      <c r="T57" s="390"/>
      <c r="U57" s="390">
        <f>SUM(U9+U13+U17+U21+U25+U29+U33+U37+U41+U45+U49+U53)</f>
        <v>134</v>
      </c>
      <c r="V57" s="390"/>
      <c r="W57" s="390">
        <f>SUM(W9+W13+W17+W21+W25+W29+W33+W37+W41+W45+W49+W53)</f>
        <v>262</v>
      </c>
      <c r="X57" s="395"/>
      <c r="Y57" s="394">
        <f>SUM(E57:X57)</f>
        <v>110154</v>
      </c>
      <c r="Z57" s="390"/>
      <c r="AA57" s="403">
        <f>SUM(AA9+AA13+AA17+AA21+AA25+AA29+AA33+AA37+AA41+AA45+AA49+AA53)</f>
        <v>100.00000000000001</v>
      </c>
      <c r="AB57" s="404"/>
    </row>
    <row r="58" spans="2:28" s="8" customFormat="1" ht="24.95" customHeight="1" thickBot="1" x14ac:dyDescent="0.25">
      <c r="B58" s="429"/>
      <c r="C58" s="430" t="s">
        <v>9</v>
      </c>
      <c r="D58" s="431"/>
      <c r="E58" s="396">
        <f t="shared" si="0"/>
        <v>823176</v>
      </c>
      <c r="F58" s="397"/>
      <c r="G58" s="397">
        <f t="shared" si="0"/>
        <v>72424</v>
      </c>
      <c r="H58" s="397"/>
      <c r="I58" s="397">
        <f>SUM(I10+I14+I18+I22+I26+I30+I34+I38+I42+I46+I50+I54)</f>
        <v>22640</v>
      </c>
      <c r="J58" s="397"/>
      <c r="K58" s="397">
        <f>SUM(K10+K14+K18+K22+K26+K30+K34+K38+K42+K46+K50+K54)</f>
        <v>6400</v>
      </c>
      <c r="L58" s="397"/>
      <c r="M58" s="397">
        <f>SUM(M10+M14+M18+M22+M26+M30+M34+M38+M42+M46+M50+M54)</f>
        <v>12128</v>
      </c>
      <c r="N58" s="397"/>
      <c r="O58" s="397">
        <f>SUM(O10+O14+O18+O22+O26+O30+O34+O38+O42+O46+O50+O54)</f>
        <v>19928</v>
      </c>
      <c r="P58" s="397"/>
      <c r="Q58" s="397">
        <f>SUM(Q10+Q14+Q18+Q22+Q26+Q30+Q34+Q38+Q42+Q46+Q50+Q54)</f>
        <v>58128</v>
      </c>
      <c r="R58" s="397"/>
      <c r="S58" s="397">
        <f>SUM(S10+S14+S18+S22+S26+S30+S34+S38+S42+S46+S50+S54)</f>
        <v>1048128</v>
      </c>
      <c r="T58" s="397"/>
      <c r="U58" s="397">
        <f>SUM(U10+U14+U18+U22+U26+U30+U34+U38+U42+U46+U50+U54)</f>
        <v>1944</v>
      </c>
      <c r="V58" s="397"/>
      <c r="W58" s="397">
        <f>SUM(W10+W14+W18+W22+W26+W30+W34+W38+W42+W46+W50+W54)</f>
        <v>20960</v>
      </c>
      <c r="X58" s="398"/>
      <c r="Y58" s="396">
        <f>SUM(E58:X58)</f>
        <v>2085856</v>
      </c>
      <c r="Z58" s="397"/>
      <c r="AA58" s="405">
        <f>SUM(AA10+AA14+AA18+AA22+AA26+AA30+AA34+AA38+AA42+AA46+AA50+AA54)</f>
        <v>100</v>
      </c>
      <c r="AB58" s="406"/>
    </row>
    <row r="59" spans="2:28" ht="24.95" customHeight="1" x14ac:dyDescent="0.25">
      <c r="B59" s="275" t="s">
        <v>176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90"/>
      <c r="O59" s="90"/>
      <c r="P59" s="90"/>
      <c r="Q59" s="90"/>
      <c r="R59" s="90"/>
    </row>
    <row r="60" spans="2:28" s="8" customFormat="1" ht="24.95" customHeight="1" x14ac:dyDescent="0.2">
      <c r="B60" s="637" t="s">
        <v>179</v>
      </c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</row>
    <row r="61" spans="2:28" s="8" customFormat="1" ht="15.75" x14ac:dyDescent="0.2">
      <c r="B61" s="277" t="s">
        <v>184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2:28" s="8" customFormat="1" ht="23.25" x14ac:dyDescent="0.2">
      <c r="B62" s="21" t="s">
        <v>185</v>
      </c>
    </row>
    <row r="63" spans="2:28" ht="22.5" customHeight="1" x14ac:dyDescent="0.2">
      <c r="Y63" s="76"/>
      <c r="AA63" s="76"/>
    </row>
  </sheetData>
  <mergeCells count="20">
    <mergeCell ref="Y6:Z6"/>
    <mergeCell ref="M6:N6"/>
    <mergeCell ref="B1:AB1"/>
    <mergeCell ref="AA6:AB6"/>
    <mergeCell ref="B2:AB2"/>
    <mergeCell ref="B3:AB3"/>
    <mergeCell ref="B4:AB4"/>
    <mergeCell ref="B5:D6"/>
    <mergeCell ref="E5:X5"/>
    <mergeCell ref="Y5:AB5"/>
    <mergeCell ref="E6:F6"/>
    <mergeCell ref="G6:H6"/>
    <mergeCell ref="K6:L6"/>
    <mergeCell ref="O6:P6"/>
    <mergeCell ref="Q6:R6"/>
    <mergeCell ref="S6:T6"/>
    <mergeCell ref="U6:V6"/>
    <mergeCell ref="I6:J6"/>
    <mergeCell ref="W6:X6"/>
    <mergeCell ref="B60:R60"/>
  </mergeCells>
  <phoneticPr fontId="4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showGridLines="0" view="pageBreakPreview" zoomScale="75" zoomScaleNormal="75" zoomScaleSheetLayoutView="85" zoomScalePageLayoutView="75" workbookViewId="0">
      <selection activeCell="T34" sqref="T34"/>
    </sheetView>
  </sheetViews>
  <sheetFormatPr baseColWidth="10" defaultColWidth="11.42578125" defaultRowHeight="15" customHeight="1" x14ac:dyDescent="0.2"/>
  <cols>
    <col min="1" max="1" width="15" style="22" customWidth="1"/>
    <col min="2" max="2" width="45.7109375" style="22" customWidth="1"/>
    <col min="3" max="3" width="18.7109375" style="22" customWidth="1"/>
    <col min="4" max="4" width="7.7109375" style="22" customWidth="1"/>
    <col min="5" max="5" width="20.85546875" style="15" customWidth="1"/>
    <col min="6" max="6" width="5.7109375" style="22" customWidth="1"/>
    <col min="7" max="7" width="25.7109375" style="22" customWidth="1"/>
    <col min="8" max="8" width="7.7109375" style="47" customWidth="1"/>
    <col min="9" max="9" width="3.7109375" style="22" customWidth="1"/>
    <col min="10" max="10" width="11.42578125" style="22"/>
    <col min="11" max="11" width="16.7109375" style="22" customWidth="1"/>
    <col min="12" max="13" width="11.42578125" style="22"/>
    <col min="14" max="14" width="21" style="22" customWidth="1"/>
    <col min="15" max="15" width="15.7109375" style="22" customWidth="1"/>
    <col min="16" max="16" width="10.42578125" style="22" customWidth="1"/>
    <col min="17" max="17" width="20.42578125" style="22" customWidth="1"/>
    <col min="18" max="19" width="18.42578125" style="22" customWidth="1"/>
    <col min="20" max="16384" width="11.42578125" style="22"/>
  </cols>
  <sheetData>
    <row r="1" spans="2:44" ht="17.25" customHeight="1" x14ac:dyDescent="0.2">
      <c r="B1" s="599" t="s">
        <v>150</v>
      </c>
      <c r="C1" s="599"/>
      <c r="D1" s="599"/>
      <c r="E1" s="599"/>
      <c r="F1" s="599"/>
      <c r="G1" s="599"/>
      <c r="H1" s="599"/>
      <c r="I1" s="21"/>
      <c r="J1" s="21"/>
      <c r="K1" s="21"/>
      <c r="L1" s="21"/>
      <c r="M1" s="21"/>
    </row>
    <row r="2" spans="2:44" ht="22.5" customHeight="1" x14ac:dyDescent="0.2">
      <c r="B2" s="21" t="s">
        <v>77</v>
      </c>
      <c r="C2" s="28"/>
      <c r="D2" s="28"/>
      <c r="E2" s="28"/>
      <c r="F2" s="28"/>
      <c r="G2" s="28"/>
    </row>
    <row r="3" spans="2:44" ht="30" customHeight="1" x14ac:dyDescent="0.2">
      <c r="B3" s="654" t="s">
        <v>111</v>
      </c>
      <c r="C3" s="654"/>
      <c r="D3" s="654"/>
      <c r="E3" s="654"/>
      <c r="F3" s="654"/>
      <c r="G3" s="654"/>
      <c r="H3" s="654"/>
      <c r="I3" s="54"/>
      <c r="J3" s="77"/>
      <c r="K3" s="77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</row>
    <row r="4" spans="2:44" ht="20.25" customHeight="1" thickBot="1" x14ac:dyDescent="0.25">
      <c r="B4" s="655" t="s">
        <v>164</v>
      </c>
      <c r="C4" s="655"/>
      <c r="D4" s="655"/>
      <c r="E4" s="655"/>
      <c r="F4" s="655"/>
      <c r="G4" s="655"/>
      <c r="H4" s="655"/>
      <c r="I4" s="55"/>
      <c r="J4" s="78"/>
      <c r="K4" s="78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</row>
    <row r="5" spans="2:44" ht="38.25" customHeight="1" thickBot="1" x14ac:dyDescent="0.25">
      <c r="B5" s="447" t="s">
        <v>131</v>
      </c>
      <c r="C5" s="656" t="s">
        <v>1</v>
      </c>
      <c r="D5" s="656"/>
      <c r="E5" s="597" t="s">
        <v>8</v>
      </c>
      <c r="F5" s="657"/>
      <c r="G5" s="597" t="s">
        <v>6</v>
      </c>
      <c r="H5" s="657"/>
      <c r="J5" s="65"/>
      <c r="K5" s="75"/>
      <c r="L5" s="75"/>
      <c r="M5" s="75"/>
      <c r="N5" s="75"/>
      <c r="O5" s="75"/>
      <c r="P5" s="75"/>
      <c r="Q5" s="75"/>
      <c r="R5" s="75"/>
      <c r="S5" s="7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</row>
    <row r="6" spans="2:44" s="39" customFormat="1" ht="6" customHeight="1" x14ac:dyDescent="0.2">
      <c r="B6" s="448"/>
      <c r="C6" s="444"/>
      <c r="D6" s="301"/>
      <c r="E6" s="445"/>
      <c r="F6" s="301"/>
      <c r="G6" s="445"/>
      <c r="H6" s="446"/>
      <c r="J6" s="79"/>
      <c r="K6" s="80"/>
      <c r="L6" s="81"/>
      <c r="M6" s="82"/>
      <c r="N6" s="83"/>
      <c r="O6" s="84"/>
      <c r="P6" s="82"/>
      <c r="Q6" s="83"/>
      <c r="R6" s="84"/>
      <c r="S6" s="82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</row>
    <row r="7" spans="2:44" s="8" customFormat="1" ht="30" customHeight="1" x14ac:dyDescent="0.2">
      <c r="B7" s="440" t="s">
        <v>26</v>
      </c>
      <c r="C7" s="153">
        <f>SUM(C8:C8)</f>
        <v>2</v>
      </c>
      <c r="D7" s="154"/>
      <c r="E7" s="155">
        <f>SUM(E8:E8)</f>
        <v>231</v>
      </c>
      <c r="F7" s="154"/>
      <c r="G7" s="155">
        <f>SUM(G8:G8)</f>
        <v>7888</v>
      </c>
      <c r="H7" s="442"/>
    </row>
    <row r="8" spans="2:44" s="8" customFormat="1" ht="30" customHeight="1" x14ac:dyDescent="0.2">
      <c r="B8" s="441" t="s">
        <v>26</v>
      </c>
      <c r="C8" s="158">
        <f>1+1</f>
        <v>2</v>
      </c>
      <c r="D8" s="156"/>
      <c r="E8" s="157">
        <f>200+31</f>
        <v>231</v>
      </c>
      <c r="F8" s="156"/>
      <c r="G8" s="157">
        <f>6400+1488</f>
        <v>7888</v>
      </c>
      <c r="H8" s="442"/>
    </row>
    <row r="9" spans="2:44" s="8" customFormat="1" ht="30" customHeight="1" x14ac:dyDescent="0.2">
      <c r="B9" s="440" t="s">
        <v>138</v>
      </c>
      <c r="C9" s="153">
        <f>SUM(C10:C10)</f>
        <v>1</v>
      </c>
      <c r="D9" s="154"/>
      <c r="E9" s="155">
        <f>SUM(E10:E10)</f>
        <v>975</v>
      </c>
      <c r="F9" s="154"/>
      <c r="G9" s="155">
        <f>SUM(G10:G10)</f>
        <v>15600</v>
      </c>
      <c r="H9" s="442"/>
    </row>
    <row r="10" spans="2:44" s="8" customFormat="1" ht="30" customHeight="1" x14ac:dyDescent="0.2">
      <c r="B10" s="441" t="s">
        <v>138</v>
      </c>
      <c r="C10" s="158">
        <v>1</v>
      </c>
      <c r="D10" s="156"/>
      <c r="E10" s="157">
        <v>975</v>
      </c>
      <c r="F10" s="156"/>
      <c r="G10" s="157">
        <v>15600</v>
      </c>
      <c r="H10" s="442"/>
    </row>
    <row r="11" spans="2:44" s="8" customFormat="1" ht="30" customHeight="1" x14ac:dyDescent="0.2">
      <c r="B11" s="440" t="s">
        <v>132</v>
      </c>
      <c r="C11" s="153">
        <f>SUM(C12:C12)</f>
        <v>1</v>
      </c>
      <c r="D11" s="154"/>
      <c r="E11" s="155">
        <f>SUM(E12:E12)</f>
        <v>177</v>
      </c>
      <c r="F11" s="154"/>
      <c r="G11" s="155">
        <f>SUM(G12:G12)</f>
        <v>2832</v>
      </c>
      <c r="H11" s="442"/>
    </row>
    <row r="12" spans="2:44" s="8" customFormat="1" ht="30" customHeight="1" x14ac:dyDescent="0.2">
      <c r="B12" s="441" t="s">
        <v>132</v>
      </c>
      <c r="C12" s="158">
        <v>1</v>
      </c>
      <c r="D12" s="156"/>
      <c r="E12" s="157">
        <v>177</v>
      </c>
      <c r="F12" s="156"/>
      <c r="G12" s="157">
        <v>2832</v>
      </c>
      <c r="H12" s="442"/>
    </row>
    <row r="13" spans="2:44" s="8" customFormat="1" ht="30" customHeight="1" x14ac:dyDescent="0.2">
      <c r="B13" s="440" t="s">
        <v>41</v>
      </c>
      <c r="C13" s="153">
        <f>SUM(C14:C14)</f>
        <v>1</v>
      </c>
      <c r="D13" s="154"/>
      <c r="E13" s="155">
        <f>SUM(E14:E14)</f>
        <v>571</v>
      </c>
      <c r="F13" s="154"/>
      <c r="G13" s="155">
        <f>SUM(G14:G14)</f>
        <v>31976</v>
      </c>
      <c r="H13" s="442"/>
    </row>
    <row r="14" spans="2:44" s="8" customFormat="1" ht="30" customHeight="1" x14ac:dyDescent="0.2">
      <c r="B14" s="441" t="s">
        <v>41</v>
      </c>
      <c r="C14" s="158">
        <v>1</v>
      </c>
      <c r="D14" s="156"/>
      <c r="E14" s="157">
        <v>571</v>
      </c>
      <c r="F14" s="156"/>
      <c r="G14" s="157">
        <v>31976</v>
      </c>
      <c r="H14" s="442"/>
    </row>
    <row r="15" spans="2:44" s="8" customFormat="1" ht="30" customHeight="1" x14ac:dyDescent="0.2">
      <c r="B15" s="440" t="s">
        <v>36</v>
      </c>
      <c r="C15" s="153">
        <f>SUM(C16:C16)</f>
        <v>2</v>
      </c>
      <c r="D15" s="154"/>
      <c r="E15" s="155">
        <f>SUM(E16:E16)</f>
        <v>969</v>
      </c>
      <c r="F15" s="154"/>
      <c r="G15" s="155">
        <f>SUM(G16:G16)</f>
        <v>119816</v>
      </c>
      <c r="H15" s="442"/>
    </row>
    <row r="16" spans="2:44" s="8" customFormat="1" ht="30" customHeight="1" x14ac:dyDescent="0.2">
      <c r="B16" s="441" t="s">
        <v>36</v>
      </c>
      <c r="C16" s="158">
        <f>1+1</f>
        <v>2</v>
      </c>
      <c r="D16" s="156"/>
      <c r="E16" s="157">
        <f>767+202</f>
        <v>969</v>
      </c>
      <c r="F16" s="156"/>
      <c r="G16" s="157">
        <f>79768+36816+3232</f>
        <v>119816</v>
      </c>
      <c r="H16" s="442"/>
    </row>
    <row r="17" spans="2:8" s="8" customFormat="1" ht="30" customHeight="1" x14ac:dyDescent="0.2">
      <c r="B17" s="440" t="s">
        <v>122</v>
      </c>
      <c r="C17" s="153">
        <f>SUM(C18:C18)</f>
        <v>3</v>
      </c>
      <c r="D17" s="154"/>
      <c r="E17" s="155">
        <f>SUM(E18:E18)</f>
        <v>1129</v>
      </c>
      <c r="F17" s="154"/>
      <c r="G17" s="155">
        <f>SUM(G18:G18)</f>
        <v>63272</v>
      </c>
      <c r="H17" s="442"/>
    </row>
    <row r="18" spans="2:8" s="8" customFormat="1" ht="30" customHeight="1" x14ac:dyDescent="0.2">
      <c r="B18" s="441" t="s">
        <v>166</v>
      </c>
      <c r="C18" s="158">
        <f>1+2</f>
        <v>3</v>
      </c>
      <c r="D18" s="156"/>
      <c r="E18" s="157">
        <f>183+946</f>
        <v>1129</v>
      </c>
      <c r="F18" s="156"/>
      <c r="G18" s="157">
        <f>4392+58880</f>
        <v>63272</v>
      </c>
      <c r="H18" s="442"/>
    </row>
    <row r="19" spans="2:8" s="8" customFormat="1" ht="30" customHeight="1" x14ac:dyDescent="0.2">
      <c r="B19" s="440" t="s">
        <v>33</v>
      </c>
      <c r="C19" s="153">
        <f>SUM(C20:C20)</f>
        <v>1</v>
      </c>
      <c r="D19" s="154"/>
      <c r="E19" s="155">
        <f>SUM(E20:E20)</f>
        <v>989</v>
      </c>
      <c r="F19" s="154"/>
      <c r="G19" s="155">
        <f>SUM(G20:G20)</f>
        <v>55384</v>
      </c>
      <c r="H19" s="442"/>
    </row>
    <row r="20" spans="2:8" s="8" customFormat="1" ht="30" customHeight="1" x14ac:dyDescent="0.2">
      <c r="B20" s="441" t="s">
        <v>34</v>
      </c>
      <c r="C20" s="98">
        <v>1</v>
      </c>
      <c r="D20" s="44"/>
      <c r="E20" s="131">
        <v>989</v>
      </c>
      <c r="F20" s="44"/>
      <c r="G20" s="131">
        <v>55384</v>
      </c>
      <c r="H20" s="442"/>
    </row>
    <row r="21" spans="2:8" s="8" customFormat="1" ht="30" customHeight="1" x14ac:dyDescent="0.2">
      <c r="B21" s="440" t="s">
        <v>63</v>
      </c>
      <c r="C21" s="153">
        <f>SUM(C22:C22)</f>
        <v>20</v>
      </c>
      <c r="D21" s="154"/>
      <c r="E21" s="155">
        <f>SUM(E22:E22)</f>
        <v>10655</v>
      </c>
      <c r="F21" s="154"/>
      <c r="G21" s="155">
        <f>SUM(G22:G22)</f>
        <v>108880</v>
      </c>
      <c r="H21" s="442"/>
    </row>
    <row r="22" spans="2:8" s="8" customFormat="1" ht="30" customHeight="1" x14ac:dyDescent="0.2">
      <c r="B22" s="441" t="s">
        <v>31</v>
      </c>
      <c r="C22" s="98">
        <f>1+2+4+3+1+3+6</f>
        <v>20</v>
      </c>
      <c r="D22" s="44"/>
      <c r="E22" s="131">
        <f>360+1320+4393+918+1920+720+1024</f>
        <v>10655</v>
      </c>
      <c r="F22" s="44"/>
      <c r="G22" s="131">
        <f>2880+10560+55672+7344+15360+6080+10984</f>
        <v>108880</v>
      </c>
      <c r="H22" s="442"/>
    </row>
    <row r="23" spans="2:8" s="8" customFormat="1" ht="30" customHeight="1" x14ac:dyDescent="0.2">
      <c r="B23" s="440" t="s">
        <v>80</v>
      </c>
      <c r="C23" s="153">
        <f>SUM(C24:C24)</f>
        <v>27</v>
      </c>
      <c r="D23" s="154"/>
      <c r="E23" s="155">
        <f>SUM(E24:E24)</f>
        <v>90315</v>
      </c>
      <c r="F23" s="154"/>
      <c r="G23" s="155">
        <f>SUM(G24:G24)</f>
        <v>1262168</v>
      </c>
      <c r="H23" s="442"/>
    </row>
    <row r="24" spans="2:8" s="8" customFormat="1" ht="30" customHeight="1" x14ac:dyDescent="0.2">
      <c r="B24" s="441" t="s">
        <v>80</v>
      </c>
      <c r="C24" s="158">
        <f>1+1+2+1+4+5+4+7+2</f>
        <v>27</v>
      </c>
      <c r="D24" s="156"/>
      <c r="E24" s="157">
        <f>200+4000+541+48000+9752+4370+13945+8857+650</f>
        <v>90315</v>
      </c>
      <c r="F24" s="156"/>
      <c r="G24" s="157">
        <f>1600+64000+4328+288000+160984+119536+240240+374680+8800</f>
        <v>1262168</v>
      </c>
      <c r="H24" s="442"/>
    </row>
    <row r="25" spans="2:8" s="8" customFormat="1" ht="30" customHeight="1" x14ac:dyDescent="0.2">
      <c r="B25" s="440" t="s">
        <v>88</v>
      </c>
      <c r="C25" s="153">
        <f>SUM(C26:C26)</f>
        <v>4</v>
      </c>
      <c r="D25" s="154"/>
      <c r="E25" s="155">
        <f>SUM(E26:E26)</f>
        <v>2209</v>
      </c>
      <c r="F25" s="154"/>
      <c r="G25" s="155">
        <f>SUM(G26:G26)</f>
        <v>341664</v>
      </c>
      <c r="H25" s="442"/>
    </row>
    <row r="26" spans="2:8" s="8" customFormat="1" ht="30" customHeight="1" x14ac:dyDescent="0.2">
      <c r="B26" s="441" t="s">
        <v>64</v>
      </c>
      <c r="C26" s="98">
        <f>1+1+2</f>
        <v>4</v>
      </c>
      <c r="D26" s="44"/>
      <c r="E26" s="131">
        <f>1150+450+609</f>
        <v>2209</v>
      </c>
      <c r="F26" s="44"/>
      <c r="G26" s="131">
        <f>193200+46800+43200+58464</f>
        <v>341664</v>
      </c>
      <c r="H26" s="442"/>
    </row>
    <row r="27" spans="2:8" s="8" customFormat="1" ht="30" customHeight="1" x14ac:dyDescent="0.2">
      <c r="B27" s="440" t="s">
        <v>123</v>
      </c>
      <c r="C27" s="153">
        <f>SUM(C28:C28)</f>
        <v>1</v>
      </c>
      <c r="D27" s="154"/>
      <c r="E27" s="155">
        <f>SUM(E28:E28)</f>
        <v>319</v>
      </c>
      <c r="F27" s="154"/>
      <c r="G27" s="155">
        <f>SUM(G28:G28)</f>
        <v>15312</v>
      </c>
      <c r="H27" s="442"/>
    </row>
    <row r="28" spans="2:8" s="8" customFormat="1" ht="30" customHeight="1" x14ac:dyDescent="0.2">
      <c r="B28" s="441" t="s">
        <v>133</v>
      </c>
      <c r="C28" s="158">
        <v>1</v>
      </c>
      <c r="D28" s="156"/>
      <c r="E28" s="157">
        <v>319</v>
      </c>
      <c r="F28" s="156"/>
      <c r="G28" s="157">
        <v>15312</v>
      </c>
      <c r="H28" s="442"/>
    </row>
    <row r="29" spans="2:8" s="8" customFormat="1" ht="30" customHeight="1" x14ac:dyDescent="0.2">
      <c r="B29" s="440" t="s">
        <v>27</v>
      </c>
      <c r="C29" s="153">
        <f>SUM(C30:C30)</f>
        <v>1</v>
      </c>
      <c r="D29" s="154"/>
      <c r="E29" s="155">
        <f>SUM(E30:E30)</f>
        <v>465</v>
      </c>
      <c r="F29" s="154"/>
      <c r="G29" s="155">
        <f>SUM(G30:G30)</f>
        <v>22320</v>
      </c>
      <c r="H29" s="442"/>
    </row>
    <row r="30" spans="2:8" s="8" customFormat="1" ht="30" customHeight="1" x14ac:dyDescent="0.2">
      <c r="B30" s="441" t="s">
        <v>27</v>
      </c>
      <c r="C30" s="158">
        <v>1</v>
      </c>
      <c r="D30" s="156"/>
      <c r="E30" s="157">
        <v>465</v>
      </c>
      <c r="F30" s="156"/>
      <c r="G30" s="157">
        <f>14880+7440</f>
        <v>22320</v>
      </c>
      <c r="H30" s="442"/>
    </row>
    <row r="31" spans="2:8" s="8" customFormat="1" ht="30" customHeight="1" x14ac:dyDescent="0.2">
      <c r="B31" s="440" t="s">
        <v>139</v>
      </c>
      <c r="C31" s="153">
        <f>SUM(C32:C32)</f>
        <v>1</v>
      </c>
      <c r="D31" s="154"/>
      <c r="E31" s="155">
        <f>SUM(E32:E32)</f>
        <v>948</v>
      </c>
      <c r="F31" s="154"/>
      <c r="G31" s="155">
        <f>SUM(G32:G32)</f>
        <v>7584</v>
      </c>
      <c r="H31" s="442"/>
    </row>
    <row r="32" spans="2:8" s="8" customFormat="1" ht="30" customHeight="1" x14ac:dyDescent="0.2">
      <c r="B32" s="441" t="s">
        <v>139</v>
      </c>
      <c r="C32" s="158">
        <v>1</v>
      </c>
      <c r="D32" s="156"/>
      <c r="E32" s="157">
        <v>948</v>
      </c>
      <c r="F32" s="156"/>
      <c r="G32" s="157">
        <v>7584</v>
      </c>
      <c r="H32" s="442"/>
    </row>
    <row r="33" spans="2:18" s="8" customFormat="1" ht="30" customHeight="1" x14ac:dyDescent="0.2">
      <c r="B33" s="440" t="s">
        <v>125</v>
      </c>
      <c r="C33" s="153">
        <f>SUM(C34:C34)</f>
        <v>1</v>
      </c>
      <c r="D33" s="154"/>
      <c r="E33" s="155">
        <f>SUM(E34:E34)</f>
        <v>52</v>
      </c>
      <c r="F33" s="154"/>
      <c r="G33" s="155">
        <f>SUM(G34:G34)</f>
        <v>1664</v>
      </c>
      <c r="H33" s="442"/>
    </row>
    <row r="34" spans="2:18" s="8" customFormat="1" ht="30" customHeight="1" x14ac:dyDescent="0.2">
      <c r="B34" s="441" t="s">
        <v>125</v>
      </c>
      <c r="C34" s="158">
        <v>1</v>
      </c>
      <c r="D34" s="156"/>
      <c r="E34" s="157">
        <v>52</v>
      </c>
      <c r="F34" s="156"/>
      <c r="G34" s="157">
        <v>1664</v>
      </c>
      <c r="H34" s="442"/>
    </row>
    <row r="35" spans="2:18" s="8" customFormat="1" ht="30" customHeight="1" x14ac:dyDescent="0.2">
      <c r="B35" s="440" t="s">
        <v>126</v>
      </c>
      <c r="C35" s="153">
        <f>SUM(C36:C36)</f>
        <v>1</v>
      </c>
      <c r="D35" s="154"/>
      <c r="E35" s="155">
        <f>SUM(E36:E36)</f>
        <v>150</v>
      </c>
      <c r="F35" s="154"/>
      <c r="G35" s="155">
        <f>SUM(G36:G36)</f>
        <v>29496</v>
      </c>
      <c r="H35" s="442"/>
    </row>
    <row r="36" spans="2:18" s="8" customFormat="1" ht="30" customHeight="1" x14ac:dyDescent="0.2">
      <c r="B36" s="441" t="s">
        <v>127</v>
      </c>
      <c r="C36" s="98">
        <v>1</v>
      </c>
      <c r="D36" s="44"/>
      <c r="E36" s="131">
        <v>150</v>
      </c>
      <c r="F36" s="44"/>
      <c r="G36" s="131">
        <f>13896+15600</f>
        <v>29496</v>
      </c>
      <c r="H36" s="442"/>
    </row>
    <row r="37" spans="2:18" ht="15" customHeight="1" thickBot="1" x14ac:dyDescent="0.25">
      <c r="B37" s="439"/>
      <c r="C37" s="432"/>
      <c r="D37" s="434"/>
      <c r="E37" s="436"/>
      <c r="F37" s="434"/>
      <c r="G37" s="436"/>
      <c r="H37" s="443"/>
    </row>
    <row r="38" spans="2:18" ht="29.25" customHeight="1" thickBot="1" x14ac:dyDescent="0.25">
      <c r="B38" s="438" t="s">
        <v>4</v>
      </c>
      <c r="C38" s="433">
        <f>SUM(C7+C9+C11+C13+C15+C17+C19+C21+C23+C25+C27+C29+C31+C33+C35)</f>
        <v>67</v>
      </c>
      <c r="D38" s="435"/>
      <c r="E38" s="433">
        <f>SUM(E7+E9+E11+E13+E15+E17+E19+E21+E23+E25+E27+E29+E31+E33+E35)</f>
        <v>110154</v>
      </c>
      <c r="F38" s="437"/>
      <c r="G38" s="433">
        <f>SUM(G7+G9+G11+G13+G15+G17+G19+G21+G23+G25+G27+G29+G31+G33+G35)</f>
        <v>2085856</v>
      </c>
      <c r="H38" s="437"/>
    </row>
    <row r="39" spans="2:18" s="1" customFormat="1" ht="24.95" customHeight="1" x14ac:dyDescent="0.2">
      <c r="B39" s="270" t="s">
        <v>190</v>
      </c>
      <c r="C39" s="269"/>
      <c r="D39" s="269"/>
      <c r="E39" s="269"/>
      <c r="F39" s="269"/>
      <c r="G39" s="269"/>
      <c r="H39" s="269"/>
      <c r="I39" s="273"/>
      <c r="J39" s="273"/>
      <c r="K39" s="273"/>
      <c r="L39" s="273"/>
      <c r="M39" s="273"/>
      <c r="N39" s="103"/>
      <c r="O39" s="103"/>
      <c r="P39" s="103"/>
      <c r="Q39" s="103"/>
      <c r="R39" s="103"/>
    </row>
    <row r="40" spans="2:18" s="8" customFormat="1" ht="24.95" customHeight="1" x14ac:dyDescent="0.2">
      <c r="B40" s="658" t="s">
        <v>189</v>
      </c>
      <c r="C40" s="658"/>
      <c r="D40" s="658"/>
      <c r="E40" s="658"/>
      <c r="F40" s="658"/>
      <c r="G40" s="658"/>
      <c r="H40" s="658"/>
      <c r="I40" s="278"/>
      <c r="J40" s="278"/>
      <c r="K40" s="278"/>
      <c r="L40" s="278"/>
      <c r="M40" s="278"/>
      <c r="N40" s="278"/>
      <c r="O40" s="278"/>
      <c r="P40" s="278"/>
      <c r="Q40" s="278"/>
      <c r="R40" s="278"/>
    </row>
    <row r="41" spans="2:18" s="8" customFormat="1" ht="12.75" x14ac:dyDescent="0.2">
      <c r="B41" s="271" t="s">
        <v>187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2:18" ht="15" customHeight="1" x14ac:dyDescent="0.2">
      <c r="E42" s="22"/>
      <c r="H42" s="22"/>
    </row>
    <row r="43" spans="2:18" ht="15" customHeight="1" x14ac:dyDescent="0.2">
      <c r="E43" s="22"/>
      <c r="H43" s="22"/>
    </row>
    <row r="44" spans="2:18" ht="15" customHeight="1" x14ac:dyDescent="0.2">
      <c r="E44" s="22"/>
      <c r="H44" s="22"/>
    </row>
    <row r="62" spans="1:7" ht="15" customHeight="1" x14ac:dyDescent="0.2">
      <c r="A62" s="653"/>
      <c r="B62" s="653"/>
      <c r="C62" s="653"/>
      <c r="D62" s="653"/>
      <c r="E62" s="653"/>
      <c r="F62" s="653"/>
      <c r="G62" s="653"/>
    </row>
    <row r="63" spans="1:7" ht="15" customHeight="1" x14ac:dyDescent="0.2">
      <c r="A63" s="653"/>
      <c r="B63" s="653"/>
      <c r="C63" s="653"/>
      <c r="D63" s="653"/>
      <c r="E63" s="653"/>
      <c r="F63" s="653"/>
      <c r="G63" s="653"/>
    </row>
    <row r="64" spans="1:7" ht="15" customHeight="1" x14ac:dyDescent="0.2">
      <c r="A64" s="653"/>
      <c r="B64" s="653"/>
      <c r="C64" s="653"/>
      <c r="D64" s="653"/>
      <c r="E64" s="653"/>
      <c r="F64" s="653"/>
      <c r="G64" s="653"/>
    </row>
    <row r="65" spans="1:7" ht="15" customHeight="1" x14ac:dyDescent="0.2">
      <c r="A65" s="653"/>
      <c r="B65" s="653"/>
      <c r="C65" s="653"/>
      <c r="D65" s="653"/>
      <c r="E65" s="653"/>
      <c r="F65" s="653"/>
      <c r="G65" s="653"/>
    </row>
    <row r="66" spans="1:7" ht="15" customHeight="1" x14ac:dyDescent="0.2">
      <c r="A66" s="159"/>
      <c r="B66" s="159"/>
      <c r="C66" s="159"/>
      <c r="D66" s="159"/>
      <c r="E66" s="159"/>
      <c r="F66" s="159"/>
      <c r="G66" s="8"/>
    </row>
  </sheetData>
  <mergeCells count="11">
    <mergeCell ref="A62:G62"/>
    <mergeCell ref="A63:G63"/>
    <mergeCell ref="A64:G64"/>
    <mergeCell ref="A65:G65"/>
    <mergeCell ref="B1:H1"/>
    <mergeCell ref="B3:H3"/>
    <mergeCell ref="B4:H4"/>
    <mergeCell ref="C5:D5"/>
    <mergeCell ref="E5:F5"/>
    <mergeCell ref="G5:H5"/>
    <mergeCell ref="B40:H40"/>
  </mergeCells>
  <phoneticPr fontId="4" type="noConversion"/>
  <printOptions horizontalCentered="1" verticalCentered="1"/>
  <pageMargins left="0" right="0" top="0" bottom="0" header="0" footer="0"/>
  <pageSetup paperSize="9" scale="6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showGridLines="0" view="pageBreakPreview" zoomScale="75" zoomScaleNormal="75" zoomScaleSheetLayoutView="106" zoomScalePageLayoutView="75" workbookViewId="0">
      <selection activeCell="T34" sqref="T34"/>
    </sheetView>
  </sheetViews>
  <sheetFormatPr baseColWidth="10" defaultColWidth="11.42578125" defaultRowHeight="12.75" x14ac:dyDescent="0.2"/>
  <cols>
    <col min="1" max="1" width="11.42578125" style="19" customWidth="1"/>
    <col min="2" max="2" width="16.140625" style="19" customWidth="1"/>
    <col min="3" max="3" width="9.7109375" style="19" customWidth="1"/>
    <col min="4" max="4" width="13.140625" style="19" customWidth="1"/>
    <col min="5" max="5" width="15" style="19" customWidth="1"/>
    <col min="6" max="6" width="15.7109375" style="19" customWidth="1"/>
    <col min="7" max="7" width="19" style="19" customWidth="1"/>
    <col min="8" max="9" width="11.42578125" style="19"/>
    <col min="10" max="10" width="9.140625" style="19" customWidth="1"/>
    <col min="11" max="12" width="11.42578125" style="19"/>
    <col min="13" max="13" width="17.7109375" style="19" customWidth="1"/>
    <col min="14" max="14" width="12.85546875" style="19" customWidth="1"/>
    <col min="15" max="16" width="11.42578125" style="19"/>
    <col min="17" max="17" width="13.42578125" style="19" customWidth="1"/>
    <col min="18" max="19" width="11.42578125" style="19"/>
    <col min="20" max="20" width="13.42578125" style="19" customWidth="1"/>
    <col min="21" max="16384" width="11.42578125" style="19"/>
  </cols>
  <sheetData>
    <row r="1" spans="2:18" ht="15.75" x14ac:dyDescent="0.2">
      <c r="B1" s="660" t="s">
        <v>151</v>
      </c>
      <c r="C1" s="660"/>
      <c r="D1" s="660"/>
      <c r="E1" s="660"/>
      <c r="F1" s="660"/>
      <c r="G1" s="660"/>
      <c r="H1" s="660"/>
      <c r="I1" s="660"/>
      <c r="J1" s="660"/>
      <c r="K1" s="65"/>
      <c r="L1" s="65"/>
      <c r="O1" s="65"/>
      <c r="P1" s="65"/>
      <c r="Q1" s="45"/>
      <c r="R1" s="8"/>
    </row>
    <row r="2" spans="2:18" s="20" customFormat="1" ht="15.75" x14ac:dyDescent="0.2">
      <c r="B2" s="662" t="s">
        <v>77</v>
      </c>
      <c r="C2" s="662"/>
      <c r="D2" s="662"/>
      <c r="E2" s="662"/>
      <c r="F2" s="662"/>
      <c r="G2" s="662"/>
      <c r="H2" s="662"/>
      <c r="I2" s="662"/>
      <c r="J2" s="662"/>
      <c r="K2" s="65"/>
      <c r="L2" s="65"/>
      <c r="O2" s="65"/>
      <c r="P2" s="65"/>
      <c r="Q2" s="45"/>
      <c r="R2" s="8"/>
    </row>
    <row r="3" spans="2:18" s="20" customFormat="1" ht="42" customHeight="1" x14ac:dyDescent="0.25">
      <c r="B3" s="661" t="s">
        <v>111</v>
      </c>
      <c r="C3" s="661"/>
      <c r="D3" s="661"/>
      <c r="E3" s="661"/>
      <c r="F3" s="661"/>
      <c r="G3" s="661"/>
      <c r="H3" s="661"/>
      <c r="I3" s="661"/>
      <c r="J3" s="661"/>
      <c r="K3" s="65"/>
      <c r="L3" s="65"/>
      <c r="O3" s="65"/>
      <c r="P3" s="65"/>
      <c r="Q3" s="45"/>
      <c r="R3" s="8"/>
    </row>
    <row r="4" spans="2:18" s="20" customFormat="1" ht="18" customHeight="1" x14ac:dyDescent="0.2">
      <c r="B4" s="660">
        <v>2019</v>
      </c>
      <c r="C4" s="660"/>
      <c r="D4" s="660"/>
      <c r="E4" s="660"/>
      <c r="F4" s="660"/>
      <c r="G4" s="660"/>
      <c r="H4" s="660"/>
      <c r="I4" s="660"/>
      <c r="J4" s="660"/>
      <c r="K4" s="65"/>
      <c r="L4" s="65"/>
      <c r="M4" s="209" t="s">
        <v>95</v>
      </c>
      <c r="N4" s="209" t="s">
        <v>96</v>
      </c>
      <c r="O4" s="75"/>
      <c r="R4" s="75"/>
    </row>
    <row r="5" spans="2:18" ht="20.100000000000001" customHeight="1" x14ac:dyDescent="0.2">
      <c r="K5" s="65"/>
      <c r="L5" s="65"/>
      <c r="M5" s="219"/>
      <c r="N5" s="212">
        <f>SUM(N7:N13)</f>
        <v>67</v>
      </c>
      <c r="O5" s="83"/>
      <c r="R5" s="83"/>
    </row>
    <row r="6" spans="2:18" s="20" customFormat="1" ht="20.100000000000001" customHeight="1" x14ac:dyDescent="0.2">
      <c r="K6" s="65"/>
      <c r="L6" s="65"/>
      <c r="M6" s="209"/>
      <c r="N6" s="209"/>
      <c r="O6" s="8"/>
      <c r="R6" s="8"/>
    </row>
    <row r="7" spans="2:18" s="20" customFormat="1" ht="20.100000000000001" customHeight="1" x14ac:dyDescent="0.2">
      <c r="K7" s="65"/>
      <c r="L7" s="65"/>
      <c r="M7" s="213" t="s">
        <v>80</v>
      </c>
      <c r="N7" s="214">
        <v>27</v>
      </c>
      <c r="O7" s="85"/>
      <c r="R7" s="85"/>
    </row>
    <row r="8" spans="2:18" s="20" customFormat="1" ht="20.100000000000001" customHeight="1" x14ac:dyDescent="0.2">
      <c r="K8" s="65"/>
      <c r="L8" s="65"/>
      <c r="M8" s="213" t="s">
        <v>63</v>
      </c>
      <c r="N8" s="214">
        <v>20</v>
      </c>
      <c r="O8" s="85"/>
      <c r="R8" s="85"/>
    </row>
    <row r="9" spans="2:18" s="20" customFormat="1" ht="20.100000000000001" customHeight="1" x14ac:dyDescent="0.2">
      <c r="K9" s="65"/>
      <c r="L9" s="65"/>
      <c r="M9" s="213" t="s">
        <v>64</v>
      </c>
      <c r="N9" s="214">
        <v>4</v>
      </c>
      <c r="O9" s="85"/>
      <c r="R9" s="85"/>
    </row>
    <row r="10" spans="2:18" s="20" customFormat="1" ht="20.100000000000001" customHeight="1" x14ac:dyDescent="0.2">
      <c r="K10" s="65"/>
      <c r="L10" s="65"/>
      <c r="M10" s="213" t="s">
        <v>166</v>
      </c>
      <c r="N10" s="214">
        <v>3</v>
      </c>
      <c r="O10" s="85"/>
      <c r="R10" s="85"/>
    </row>
    <row r="11" spans="2:18" s="20" customFormat="1" ht="20.100000000000001" customHeight="1" x14ac:dyDescent="0.2">
      <c r="K11" s="65"/>
      <c r="L11" s="65"/>
      <c r="M11" s="213" t="s">
        <v>36</v>
      </c>
      <c r="N11" s="214">
        <v>2</v>
      </c>
      <c r="O11" s="85"/>
      <c r="R11" s="85"/>
    </row>
    <row r="12" spans="2:18" s="20" customFormat="1" ht="20.100000000000001" customHeight="1" x14ac:dyDescent="0.2">
      <c r="K12" s="65"/>
      <c r="L12" s="65"/>
      <c r="M12" s="213" t="s">
        <v>26</v>
      </c>
      <c r="N12" s="214">
        <v>2</v>
      </c>
      <c r="O12" s="40"/>
      <c r="R12" s="40"/>
    </row>
    <row r="13" spans="2:18" s="20" customFormat="1" ht="20.100000000000001" customHeight="1" x14ac:dyDescent="0.2">
      <c r="K13" s="65"/>
      <c r="L13" s="65"/>
      <c r="M13" s="215" t="s">
        <v>11</v>
      </c>
      <c r="N13" s="216">
        <v>9</v>
      </c>
      <c r="O13" s="85"/>
      <c r="R13" s="85"/>
    </row>
    <row r="14" spans="2:18" s="20" customFormat="1" ht="20.100000000000001" customHeight="1" x14ac:dyDescent="0.2">
      <c r="K14" s="65"/>
      <c r="L14" s="65"/>
      <c r="M14" s="209"/>
      <c r="N14" s="209"/>
      <c r="O14" s="85"/>
      <c r="R14" s="85"/>
    </row>
    <row r="15" spans="2:18" s="20" customFormat="1" ht="20.100000000000001" customHeight="1" x14ac:dyDescent="0.2">
      <c r="K15" s="65"/>
      <c r="L15" s="65"/>
      <c r="M15" s="220"/>
      <c r="N15" s="221"/>
      <c r="O15" s="85"/>
      <c r="R15" s="85"/>
    </row>
    <row r="16" spans="2:18" s="20" customFormat="1" ht="20.100000000000001" customHeight="1" x14ac:dyDescent="0.2">
      <c r="K16" s="65"/>
      <c r="L16" s="65"/>
      <c r="M16" s="160"/>
      <c r="N16" s="98"/>
      <c r="O16" s="85"/>
      <c r="R16" s="80"/>
    </row>
    <row r="17" spans="11:18" s="20" customFormat="1" ht="20.100000000000001" customHeight="1" x14ac:dyDescent="0.2">
      <c r="K17" s="65"/>
      <c r="L17" s="65"/>
      <c r="M17" s="160"/>
      <c r="N17" s="98"/>
      <c r="O17" s="80"/>
      <c r="R17" s="85"/>
    </row>
    <row r="18" spans="11:18" s="20" customFormat="1" ht="20.100000000000001" customHeight="1" x14ac:dyDescent="0.2">
      <c r="K18" s="65"/>
      <c r="L18" s="65"/>
      <c r="M18" s="160"/>
      <c r="N18" s="98"/>
      <c r="O18" s="85"/>
      <c r="R18" s="85"/>
    </row>
    <row r="19" spans="11:18" s="20" customFormat="1" ht="20.100000000000001" customHeight="1" x14ac:dyDescent="0.2">
      <c r="K19" s="65"/>
      <c r="L19" s="65"/>
      <c r="M19" s="160"/>
      <c r="N19" s="98"/>
      <c r="O19" s="85"/>
      <c r="R19" s="85"/>
    </row>
    <row r="20" spans="11:18" s="20" customFormat="1" ht="20.100000000000001" customHeight="1" x14ac:dyDescent="0.2">
      <c r="K20" s="65"/>
      <c r="L20" s="65"/>
      <c r="M20" s="160"/>
      <c r="N20" s="98"/>
      <c r="O20" s="85"/>
      <c r="R20" s="85"/>
    </row>
    <row r="21" spans="11:18" s="20" customFormat="1" ht="20.100000000000001" customHeight="1" x14ac:dyDescent="0.2">
      <c r="K21" s="65"/>
      <c r="L21" s="65"/>
      <c r="M21" s="160"/>
      <c r="N21" s="98"/>
      <c r="O21" s="85"/>
      <c r="R21" s="85"/>
    </row>
    <row r="22" spans="11:18" s="20" customFormat="1" ht="20.100000000000001" customHeight="1" x14ac:dyDescent="0.2">
      <c r="K22" s="65"/>
      <c r="L22" s="65"/>
      <c r="M22" s="160"/>
      <c r="N22" s="98"/>
      <c r="O22" s="85"/>
      <c r="R22" s="85"/>
    </row>
    <row r="23" spans="11:18" s="20" customFormat="1" ht="20.100000000000001" customHeight="1" x14ac:dyDescent="0.2">
      <c r="K23" s="65"/>
      <c r="L23" s="65"/>
      <c r="M23" s="8"/>
      <c r="N23" s="8"/>
      <c r="O23" s="85"/>
      <c r="R23" s="85"/>
    </row>
    <row r="24" spans="11:18" s="20" customFormat="1" ht="20.100000000000001" customHeight="1" x14ac:dyDescent="0.2">
      <c r="K24" s="65"/>
      <c r="L24" s="209"/>
      <c r="M24" s="209" t="s">
        <v>95</v>
      </c>
      <c r="N24" s="209" t="s">
        <v>97</v>
      </c>
      <c r="O24" s="210"/>
      <c r="P24" s="8"/>
      <c r="Q24" s="8"/>
      <c r="R24" s="85"/>
    </row>
    <row r="25" spans="11:18" s="20" customFormat="1" ht="20.100000000000001" customHeight="1" x14ac:dyDescent="0.2">
      <c r="K25" s="65"/>
      <c r="L25" s="209"/>
      <c r="M25" s="211"/>
      <c r="N25" s="212">
        <f>SUM(N27:N33)</f>
        <v>110154</v>
      </c>
      <c r="O25" s="210"/>
      <c r="P25" s="8"/>
      <c r="Q25" s="8"/>
      <c r="R25" s="85"/>
    </row>
    <row r="26" spans="11:18" s="20" customFormat="1" ht="20.100000000000001" customHeight="1" x14ac:dyDescent="0.2">
      <c r="K26" s="65"/>
      <c r="L26" s="209"/>
      <c r="M26" s="209"/>
      <c r="N26" s="209"/>
      <c r="O26" s="210"/>
      <c r="P26" s="8"/>
      <c r="Q26" s="8"/>
      <c r="R26" s="85"/>
    </row>
    <row r="27" spans="11:18" s="20" customFormat="1" ht="20.100000000000001" customHeight="1" x14ac:dyDescent="0.2">
      <c r="K27" s="65"/>
      <c r="L27" s="209"/>
      <c r="M27" s="213" t="s">
        <v>80</v>
      </c>
      <c r="N27" s="214">
        <v>90315</v>
      </c>
      <c r="O27" s="210"/>
      <c r="P27" s="8"/>
      <c r="Q27" s="8"/>
      <c r="R27" s="85"/>
    </row>
    <row r="28" spans="11:18" s="20" customFormat="1" ht="20.100000000000001" customHeight="1" x14ac:dyDescent="0.2">
      <c r="K28" s="65"/>
      <c r="L28" s="209"/>
      <c r="M28" s="213" t="s">
        <v>31</v>
      </c>
      <c r="N28" s="214">
        <v>10655</v>
      </c>
      <c r="O28" s="210"/>
      <c r="P28" s="8"/>
      <c r="Q28" s="8"/>
      <c r="R28" s="85"/>
    </row>
    <row r="29" spans="11:18" s="20" customFormat="1" ht="20.100000000000001" customHeight="1" x14ac:dyDescent="0.2">
      <c r="K29" s="65"/>
      <c r="L29" s="209"/>
      <c r="M29" s="213" t="s">
        <v>64</v>
      </c>
      <c r="N29" s="214">
        <v>2209</v>
      </c>
      <c r="O29" s="210"/>
      <c r="P29" s="8"/>
      <c r="Q29" s="8"/>
      <c r="R29" s="85"/>
    </row>
    <row r="30" spans="11:18" s="20" customFormat="1" ht="20.100000000000001" customHeight="1" x14ac:dyDescent="0.2">
      <c r="K30" s="65"/>
      <c r="L30" s="209"/>
      <c r="M30" s="213" t="s">
        <v>166</v>
      </c>
      <c r="N30" s="214">
        <v>1129</v>
      </c>
      <c r="O30" s="210"/>
      <c r="P30" s="8"/>
      <c r="Q30" s="8"/>
      <c r="R30" s="85"/>
    </row>
    <row r="31" spans="11:18" s="20" customFormat="1" ht="20.100000000000001" customHeight="1" x14ac:dyDescent="0.2">
      <c r="K31" s="65"/>
      <c r="L31" s="209"/>
      <c r="M31" s="213" t="s">
        <v>34</v>
      </c>
      <c r="N31" s="214">
        <v>1129</v>
      </c>
      <c r="O31" s="209"/>
      <c r="P31" s="65"/>
      <c r="Q31" s="45"/>
      <c r="R31" s="8"/>
    </row>
    <row r="32" spans="11:18" s="20" customFormat="1" ht="20.100000000000001" customHeight="1" x14ac:dyDescent="0.2">
      <c r="K32" s="65"/>
      <c r="L32" s="209"/>
      <c r="M32" s="213" t="s">
        <v>36</v>
      </c>
      <c r="N32" s="214">
        <v>969</v>
      </c>
      <c r="O32" s="209"/>
      <c r="P32" s="65"/>
      <c r="Q32" s="45"/>
      <c r="R32" s="8"/>
    </row>
    <row r="33" spans="11:18" s="20" customFormat="1" ht="20.100000000000001" customHeight="1" x14ac:dyDescent="0.2">
      <c r="K33" s="65"/>
      <c r="L33" s="209"/>
      <c r="M33" s="215" t="s">
        <v>11</v>
      </c>
      <c r="N33" s="216">
        <v>3748</v>
      </c>
      <c r="O33" s="209"/>
      <c r="P33" s="65"/>
      <c r="Q33" s="45"/>
      <c r="R33" s="8"/>
    </row>
    <row r="34" spans="11:18" s="20" customFormat="1" ht="20.100000000000001" customHeight="1" x14ac:dyDescent="0.2">
      <c r="K34" s="65"/>
      <c r="L34" s="209"/>
      <c r="M34" s="209"/>
      <c r="N34" s="209"/>
      <c r="O34" s="209"/>
      <c r="P34" s="75"/>
      <c r="Q34" s="75"/>
      <c r="R34" s="8"/>
    </row>
    <row r="35" spans="11:18" s="20" customFormat="1" ht="20.100000000000001" customHeight="1" x14ac:dyDescent="0.2">
      <c r="K35" s="65"/>
      <c r="L35" s="209"/>
      <c r="M35" s="211"/>
      <c r="N35" s="212">
        <f>SUM(N36:N42)</f>
        <v>2085856</v>
      </c>
      <c r="O35" s="209"/>
      <c r="P35" s="84"/>
      <c r="Q35" s="82"/>
    </row>
    <row r="36" spans="11:18" s="20" customFormat="1" ht="20.100000000000001" customHeight="1" x14ac:dyDescent="0.2">
      <c r="K36" s="65"/>
      <c r="L36" s="209"/>
      <c r="M36" s="215" t="s">
        <v>80</v>
      </c>
      <c r="N36" s="217">
        <v>1262168</v>
      </c>
      <c r="O36" s="209"/>
      <c r="P36" s="94"/>
      <c r="Q36" s="86"/>
    </row>
    <row r="37" spans="11:18" s="20" customFormat="1" ht="20.100000000000001" customHeight="1" x14ac:dyDescent="0.2">
      <c r="K37" s="65"/>
      <c r="L37" s="209"/>
      <c r="M37" s="213" t="s">
        <v>64</v>
      </c>
      <c r="N37" s="217">
        <v>341664</v>
      </c>
      <c r="O37" s="209"/>
      <c r="P37" s="94"/>
      <c r="Q37" s="86"/>
    </row>
    <row r="38" spans="11:18" s="20" customFormat="1" ht="23.25" customHeight="1" x14ac:dyDescent="0.2">
      <c r="K38" s="65"/>
      <c r="L38" s="209"/>
      <c r="M38" s="213" t="s">
        <v>36</v>
      </c>
      <c r="N38" s="217">
        <v>119816</v>
      </c>
      <c r="O38" s="209"/>
      <c r="P38" s="94"/>
      <c r="Q38" s="86"/>
    </row>
    <row r="39" spans="11:18" s="20" customFormat="1" ht="20.100000000000001" customHeight="1" x14ac:dyDescent="0.2">
      <c r="K39" s="65"/>
      <c r="L39" s="209"/>
      <c r="M39" s="213" t="s">
        <v>31</v>
      </c>
      <c r="N39" s="217">
        <v>108880</v>
      </c>
      <c r="O39" s="209"/>
      <c r="P39" s="94"/>
      <c r="Q39" s="86"/>
    </row>
    <row r="40" spans="11:18" s="20" customFormat="1" ht="20.100000000000001" customHeight="1" x14ac:dyDescent="0.2">
      <c r="K40" s="65"/>
      <c r="L40" s="209"/>
      <c r="M40" s="213" t="s">
        <v>166</v>
      </c>
      <c r="N40" s="217">
        <v>63272</v>
      </c>
      <c r="O40" s="209"/>
      <c r="P40" s="94"/>
      <c r="Q40" s="86"/>
    </row>
    <row r="41" spans="11:18" s="20" customFormat="1" ht="20.100000000000001" customHeight="1" x14ac:dyDescent="0.2">
      <c r="K41" s="65"/>
      <c r="L41" s="209"/>
      <c r="M41" s="213" t="s">
        <v>34</v>
      </c>
      <c r="N41" s="217">
        <v>55384</v>
      </c>
      <c r="O41" s="209"/>
      <c r="P41" s="94"/>
      <c r="Q41" s="86"/>
    </row>
    <row r="42" spans="11:18" s="20" customFormat="1" ht="20.100000000000001" customHeight="1" x14ac:dyDescent="0.2">
      <c r="K42" s="65"/>
      <c r="L42" s="209"/>
      <c r="M42" s="215" t="s">
        <v>11</v>
      </c>
      <c r="N42" s="217">
        <v>134672</v>
      </c>
      <c r="O42" s="209"/>
      <c r="P42" s="65"/>
      <c r="Q42" s="112"/>
    </row>
    <row r="43" spans="11:18" s="20" customFormat="1" ht="20.100000000000001" customHeight="1" x14ac:dyDescent="0.2">
      <c r="K43" s="65"/>
      <c r="L43" s="209"/>
      <c r="M43" s="218"/>
      <c r="N43" s="217"/>
      <c r="O43" s="209"/>
      <c r="P43" s="39"/>
      <c r="Q43" s="39"/>
    </row>
    <row r="44" spans="11:18" s="20" customFormat="1" ht="15.75" customHeight="1" x14ac:dyDescent="0.2">
      <c r="K44" s="65"/>
      <c r="L44" s="65"/>
      <c r="M44" s="58"/>
      <c r="N44" s="58"/>
      <c r="O44" s="58"/>
      <c r="P44" s="40"/>
      <c r="Q44" s="40"/>
    </row>
    <row r="45" spans="11:18" s="20" customFormat="1" ht="20.100000000000001" customHeight="1" x14ac:dyDescent="0.2">
      <c r="K45" s="65"/>
      <c r="L45" s="65"/>
      <c r="M45" s="207"/>
      <c r="N45" s="208"/>
      <c r="O45" s="58"/>
      <c r="P45" s="94"/>
      <c r="Q45" s="86"/>
    </row>
    <row r="46" spans="11:18" s="20" customFormat="1" ht="20.100000000000001" customHeight="1" x14ac:dyDescent="0.2">
      <c r="M46" s="58"/>
      <c r="N46" s="58"/>
      <c r="O46" s="58"/>
      <c r="P46" s="94"/>
      <c r="Q46" s="86"/>
    </row>
    <row r="47" spans="11:18" s="20" customFormat="1" ht="20.100000000000001" customHeight="1" x14ac:dyDescent="0.2">
      <c r="M47" s="58"/>
      <c r="N47" s="58"/>
      <c r="O47" s="58"/>
      <c r="P47" s="94"/>
      <c r="Q47" s="86"/>
    </row>
    <row r="48" spans="11:18" s="20" customFormat="1" ht="20.100000000000001" customHeight="1" x14ac:dyDescent="0.2">
      <c r="P48" s="94"/>
      <c r="Q48" s="86"/>
    </row>
    <row r="49" spans="2:18" s="20" customFormat="1" ht="9.75" customHeight="1" x14ac:dyDescent="0.2">
      <c r="P49" s="94"/>
      <c r="Q49" s="86"/>
    </row>
    <row r="50" spans="2:18" s="1" customFormat="1" ht="24.95" customHeight="1" x14ac:dyDescent="0.2">
      <c r="B50" s="272" t="s">
        <v>190</v>
      </c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103"/>
      <c r="O50" s="103"/>
      <c r="P50" s="103"/>
      <c r="Q50" s="103"/>
      <c r="R50" s="103"/>
    </row>
    <row r="51" spans="2:18" s="8" customFormat="1" ht="24.95" customHeight="1" x14ac:dyDescent="0.2">
      <c r="B51" s="659" t="s">
        <v>191</v>
      </c>
      <c r="C51" s="659"/>
      <c r="D51" s="659"/>
      <c r="E51" s="659"/>
      <c r="F51" s="659"/>
      <c r="G51" s="659"/>
      <c r="H51" s="659"/>
      <c r="I51" s="659"/>
      <c r="J51" s="659"/>
      <c r="K51" s="278"/>
      <c r="L51" s="278"/>
      <c r="M51" s="278"/>
      <c r="N51" s="278"/>
      <c r="O51" s="278"/>
      <c r="P51" s="278"/>
      <c r="Q51" s="278"/>
      <c r="R51" s="278"/>
    </row>
    <row r="52" spans="2:18" s="8" customFormat="1" x14ac:dyDescent="0.2">
      <c r="B52" s="274" t="s">
        <v>186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t="15" x14ac:dyDescent="0.2">
      <c r="M53" s="160"/>
      <c r="N53" s="131"/>
      <c r="P53" s="94"/>
      <c r="Q53" s="86"/>
    </row>
    <row r="54" spans="2:18" ht="15" x14ac:dyDescent="0.2">
      <c r="M54" s="160"/>
      <c r="N54" s="131"/>
      <c r="P54" s="94"/>
      <c r="Q54" s="86"/>
    </row>
    <row r="55" spans="2:18" ht="15" x14ac:dyDescent="0.2">
      <c r="M55" s="160"/>
      <c r="N55" s="131"/>
      <c r="P55" s="94"/>
      <c r="Q55" s="86"/>
    </row>
    <row r="56" spans="2:18" ht="15" x14ac:dyDescent="0.2">
      <c r="M56" s="160"/>
      <c r="N56" s="131"/>
      <c r="P56" s="94"/>
      <c r="Q56" s="86"/>
    </row>
    <row r="57" spans="2:18" ht="15" x14ac:dyDescent="0.2">
      <c r="M57" s="160"/>
      <c r="N57" s="131"/>
      <c r="P57" s="94"/>
      <c r="Q57" s="86"/>
    </row>
    <row r="58" spans="2:18" ht="15" x14ac:dyDescent="0.2">
      <c r="M58" s="160"/>
      <c r="N58" s="131"/>
    </row>
    <row r="59" spans="2:18" ht="15" x14ac:dyDescent="0.2">
      <c r="M59" s="160"/>
      <c r="N59" s="131"/>
    </row>
    <row r="60" spans="2:18" ht="15" x14ac:dyDescent="0.2">
      <c r="M60" s="160"/>
      <c r="N60" s="131"/>
    </row>
    <row r="61" spans="2:18" ht="15" x14ac:dyDescent="0.2">
      <c r="M61" s="160"/>
      <c r="N61" s="131"/>
    </row>
    <row r="62" spans="2:18" ht="15" x14ac:dyDescent="0.2">
      <c r="M62" s="160"/>
      <c r="N62" s="131"/>
    </row>
    <row r="63" spans="2:18" ht="15" x14ac:dyDescent="0.2">
      <c r="M63" s="160"/>
      <c r="N63" s="131"/>
    </row>
    <row r="64" spans="2:18" ht="15" x14ac:dyDescent="0.2">
      <c r="M64" s="160"/>
      <c r="N64" s="131"/>
    </row>
    <row r="65" spans="13:14" ht="15" x14ac:dyDescent="0.2">
      <c r="M65" s="160"/>
      <c r="N65" s="131"/>
    </row>
    <row r="66" spans="13:14" ht="15" x14ac:dyDescent="0.2">
      <c r="M66" s="160"/>
      <c r="N66" s="131"/>
    </row>
    <row r="67" spans="13:14" ht="15" x14ac:dyDescent="0.2">
      <c r="M67" s="160"/>
      <c r="N67" s="131"/>
    </row>
    <row r="68" spans="13:14" ht="15" x14ac:dyDescent="0.2">
      <c r="M68" s="160"/>
      <c r="N68" s="131"/>
    </row>
    <row r="69" spans="13:14" x14ac:dyDescent="0.2">
      <c r="M69" s="20"/>
      <c r="N69" s="20"/>
    </row>
  </sheetData>
  <mergeCells count="5">
    <mergeCell ref="B51:J51"/>
    <mergeCell ref="B4:J4"/>
    <mergeCell ref="B3:J3"/>
    <mergeCell ref="B1:J1"/>
    <mergeCell ref="B2:J2"/>
  </mergeCells>
  <phoneticPr fontId="4" type="noConversion"/>
  <printOptions horizontalCentered="1" verticalCentered="1"/>
  <pageMargins left="0.59055118110236227" right="0" top="0" bottom="0" header="0" footer="0"/>
  <pageSetup paperSize="9" scale="7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showGridLines="0" view="pageBreakPreview" topLeftCell="C1" zoomScale="85" zoomScaleNormal="70" zoomScaleSheetLayoutView="85" zoomScalePageLayoutView="70" workbookViewId="0">
      <selection activeCell="T34" sqref="T34"/>
    </sheetView>
  </sheetViews>
  <sheetFormatPr baseColWidth="10" defaultColWidth="11.42578125" defaultRowHeight="12.75" x14ac:dyDescent="0.2"/>
  <cols>
    <col min="1" max="1" width="8.140625" style="1" customWidth="1"/>
    <col min="2" max="2" width="16.42578125" style="1" customWidth="1"/>
    <col min="3" max="3" width="13" style="5" bestFit="1" customWidth="1"/>
    <col min="4" max="4" width="9.42578125" style="6" customWidth="1"/>
    <col min="5" max="7" width="11.42578125" style="1" customWidth="1"/>
    <col min="8" max="8" width="11" style="1" customWidth="1"/>
    <col min="9" max="9" width="14.28515625" style="1" customWidth="1"/>
    <col min="10" max="10" width="3.7109375" style="1" customWidth="1"/>
    <col min="11" max="11" width="9.42578125" style="1" customWidth="1"/>
    <col min="12" max="12" width="16.140625" style="1" customWidth="1"/>
    <col min="13" max="13" width="9.85546875" style="1" customWidth="1"/>
    <col min="14" max="14" width="16.140625" style="1" bestFit="1" customWidth="1"/>
    <col min="15" max="15" width="11.85546875" style="1" customWidth="1"/>
    <col min="16" max="16" width="17.28515625" style="1" bestFit="1" customWidth="1"/>
    <col min="17" max="17" width="4.7109375" style="1" customWidth="1"/>
    <col min="18" max="18" width="9.140625" style="1" customWidth="1"/>
    <col min="19" max="19" width="20" style="1" customWidth="1"/>
    <col min="20" max="20" width="3.42578125" style="1" customWidth="1"/>
    <col min="21" max="21" width="11.140625" style="1" customWidth="1"/>
    <col min="22" max="22" width="20.28515625" style="1" customWidth="1"/>
    <col min="23" max="23" width="10.7109375" style="1" customWidth="1"/>
    <col min="24" max="24" width="8.140625" style="1" customWidth="1"/>
    <col min="25" max="16384" width="11.42578125" style="1"/>
  </cols>
  <sheetData>
    <row r="1" spans="1:24" ht="30" customHeight="1" x14ac:dyDescent="0.2">
      <c r="B1" s="599" t="s">
        <v>152</v>
      </c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</row>
    <row r="2" spans="1:24" s="10" customFormat="1" ht="24.95" customHeight="1" x14ac:dyDescent="0.2">
      <c r="B2" s="601" t="s">
        <v>77</v>
      </c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  <c r="N2" s="601"/>
      <c r="O2" s="601"/>
      <c r="P2" s="601"/>
      <c r="Q2" s="601"/>
      <c r="R2" s="601"/>
      <c r="S2" s="601"/>
      <c r="T2" s="601"/>
      <c r="U2" s="601"/>
      <c r="V2" s="601"/>
      <c r="W2" s="601"/>
    </row>
    <row r="3" spans="1:24" s="10" customFormat="1" ht="18" x14ac:dyDescent="0.2">
      <c r="B3" s="599" t="s">
        <v>66</v>
      </c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  <c r="W3" s="599"/>
    </row>
    <row r="4" spans="1:24" s="10" customFormat="1" ht="24.95" customHeight="1" thickBot="1" x14ac:dyDescent="0.25">
      <c r="B4" s="642">
        <v>2019</v>
      </c>
      <c r="C4" s="642"/>
      <c r="D4" s="642"/>
      <c r="E4" s="642"/>
      <c r="F4" s="642"/>
      <c r="G4" s="642"/>
      <c r="H4" s="642"/>
      <c r="I4" s="642"/>
      <c r="J4" s="642"/>
      <c r="K4" s="642"/>
      <c r="L4" s="642"/>
      <c r="M4" s="642"/>
      <c r="N4" s="642"/>
      <c r="O4" s="642"/>
      <c r="P4" s="642"/>
      <c r="Q4" s="642"/>
      <c r="R4" s="642"/>
      <c r="S4" s="642"/>
      <c r="T4" s="642"/>
      <c r="U4" s="642"/>
      <c r="V4" s="642"/>
      <c r="W4" s="642"/>
    </row>
    <row r="5" spans="1:24" s="10" customFormat="1" ht="24.95" customHeight="1" thickBot="1" x14ac:dyDescent="0.25">
      <c r="B5" s="665" t="s">
        <v>14</v>
      </c>
      <c r="C5" s="667" t="s">
        <v>1</v>
      </c>
      <c r="D5" s="668"/>
      <c r="E5" s="668"/>
      <c r="F5" s="668"/>
      <c r="G5" s="668"/>
      <c r="H5" s="669"/>
      <c r="I5" s="606" t="s">
        <v>8</v>
      </c>
      <c r="J5" s="607"/>
      <c r="K5" s="607"/>
      <c r="L5" s="616"/>
      <c r="M5" s="616"/>
      <c r="N5" s="607"/>
      <c r="O5" s="608"/>
      <c r="P5" s="606" t="s">
        <v>89</v>
      </c>
      <c r="Q5" s="607"/>
      <c r="R5" s="607"/>
      <c r="S5" s="607"/>
      <c r="T5" s="607"/>
      <c r="U5" s="607"/>
      <c r="V5" s="607"/>
      <c r="W5" s="607"/>
      <c r="X5" s="506"/>
    </row>
    <row r="6" spans="1:24" s="10" customFormat="1" ht="24.95" customHeight="1" thickBot="1" x14ac:dyDescent="0.25">
      <c r="B6" s="666"/>
      <c r="C6" s="670" t="s">
        <v>90</v>
      </c>
      <c r="D6" s="671"/>
      <c r="E6" s="670" t="s">
        <v>82</v>
      </c>
      <c r="F6" s="672" t="s">
        <v>2</v>
      </c>
      <c r="G6" s="673" t="s">
        <v>4</v>
      </c>
      <c r="H6" s="674"/>
      <c r="I6" s="673" t="s">
        <v>90</v>
      </c>
      <c r="J6" s="675"/>
      <c r="K6" s="674"/>
      <c r="L6" s="675" t="s">
        <v>82</v>
      </c>
      <c r="M6" s="674" t="s">
        <v>2</v>
      </c>
      <c r="N6" s="676" t="s">
        <v>4</v>
      </c>
      <c r="O6" s="676"/>
      <c r="P6" s="670" t="s">
        <v>90</v>
      </c>
      <c r="Q6" s="672"/>
      <c r="R6" s="671"/>
      <c r="S6" s="670" t="s">
        <v>82</v>
      </c>
      <c r="T6" s="672"/>
      <c r="U6" s="672" t="s">
        <v>2</v>
      </c>
      <c r="V6" s="677" t="s">
        <v>4</v>
      </c>
      <c r="W6" s="678"/>
      <c r="X6" s="506"/>
    </row>
    <row r="7" spans="1:24" s="10" customFormat="1" ht="24.95" customHeight="1" thickBot="1" x14ac:dyDescent="0.25">
      <c r="B7" s="666"/>
      <c r="C7" s="464" t="s">
        <v>35</v>
      </c>
      <c r="D7" s="466" t="s">
        <v>2</v>
      </c>
      <c r="E7" s="465" t="s">
        <v>35</v>
      </c>
      <c r="F7" s="466" t="s">
        <v>2</v>
      </c>
      <c r="G7" s="464" t="s">
        <v>35</v>
      </c>
      <c r="H7" s="468" t="s">
        <v>2</v>
      </c>
      <c r="I7" s="464" t="s">
        <v>35</v>
      </c>
      <c r="J7" s="465"/>
      <c r="K7" s="466" t="s">
        <v>2</v>
      </c>
      <c r="L7" s="465" t="s">
        <v>35</v>
      </c>
      <c r="M7" s="466" t="s">
        <v>2</v>
      </c>
      <c r="N7" s="464" t="s">
        <v>35</v>
      </c>
      <c r="O7" s="467" t="s">
        <v>2</v>
      </c>
      <c r="P7" s="464" t="s">
        <v>35</v>
      </c>
      <c r="Q7" s="465"/>
      <c r="R7" s="466" t="s">
        <v>2</v>
      </c>
      <c r="S7" s="464" t="s">
        <v>35</v>
      </c>
      <c r="T7" s="465"/>
      <c r="U7" s="466" t="s">
        <v>2</v>
      </c>
      <c r="V7" s="464" t="s">
        <v>35</v>
      </c>
      <c r="W7" s="467" t="s">
        <v>2</v>
      </c>
      <c r="X7" s="506"/>
    </row>
    <row r="8" spans="1:24" s="134" customFormat="1" ht="21" customHeight="1" x14ac:dyDescent="0.2">
      <c r="A8" s="505"/>
      <c r="B8" s="503"/>
      <c r="C8" s="224"/>
      <c r="D8" s="225"/>
      <c r="E8" s="224"/>
      <c r="F8" s="225"/>
      <c r="G8" s="453"/>
      <c r="H8" s="225"/>
      <c r="I8" s="453"/>
      <c r="J8" s="135"/>
      <c r="K8" s="136"/>
      <c r="L8" s="224"/>
      <c r="M8" s="225"/>
      <c r="N8" s="453"/>
      <c r="O8" s="225"/>
      <c r="P8" s="453"/>
      <c r="Q8" s="135"/>
      <c r="R8" s="136"/>
      <c r="S8" s="135"/>
      <c r="T8" s="135"/>
      <c r="U8" s="136"/>
      <c r="V8" s="453"/>
      <c r="W8" s="225"/>
      <c r="X8" s="506"/>
    </row>
    <row r="9" spans="1:24" s="10" customFormat="1" ht="30" customHeight="1" x14ac:dyDescent="0.2">
      <c r="A9" s="506"/>
      <c r="B9" s="494" t="s">
        <v>24</v>
      </c>
      <c r="C9" s="449">
        <v>1</v>
      </c>
      <c r="D9" s="227">
        <f>C9*100/G22</f>
        <v>1.4925373134328359</v>
      </c>
      <c r="E9" s="226">
        <v>2</v>
      </c>
      <c r="F9" s="227">
        <f>E9*100/G22</f>
        <v>2.9850746268656718</v>
      </c>
      <c r="G9" s="454">
        <f t="shared" ref="G9:H21" si="0">SUM(C9+E9)</f>
        <v>3</v>
      </c>
      <c r="H9" s="457">
        <f t="shared" si="0"/>
        <v>4.477611940298508</v>
      </c>
      <c r="I9" s="460">
        <v>989</v>
      </c>
      <c r="J9" s="238"/>
      <c r="K9" s="227">
        <f>I9*100/N22</f>
        <v>0.89783394157270735</v>
      </c>
      <c r="L9" s="226">
        <v>1510</v>
      </c>
      <c r="M9" s="227">
        <f>L9*100/N22</f>
        <v>1.3708081413294115</v>
      </c>
      <c r="N9" s="454">
        <f t="shared" ref="N9:N20" si="1">SUM(I9+L9)</f>
        <v>2499</v>
      </c>
      <c r="O9" s="457">
        <f>SUM(K9+M9)</f>
        <v>2.2686420829021188</v>
      </c>
      <c r="P9" s="460">
        <v>55384</v>
      </c>
      <c r="Q9" s="123"/>
      <c r="R9" s="121">
        <f>P9*100/V22</f>
        <v>2.6552168510194374</v>
      </c>
      <c r="S9" s="238">
        <v>209976</v>
      </c>
      <c r="T9" s="123"/>
      <c r="U9" s="121">
        <f>S9*100/V22</f>
        <v>10.066658484574198</v>
      </c>
      <c r="V9" s="454">
        <f>SUM(P9+S9)</f>
        <v>265360</v>
      </c>
      <c r="W9" s="457">
        <f t="shared" ref="W9:W20" si="2">SUM(R9+U9)</f>
        <v>12.721875335593635</v>
      </c>
      <c r="X9" s="506"/>
    </row>
    <row r="10" spans="1:24" s="10" customFormat="1" ht="30" customHeight="1" x14ac:dyDescent="0.2">
      <c r="A10" s="506"/>
      <c r="B10" s="494" t="s">
        <v>67</v>
      </c>
      <c r="C10" s="449">
        <v>0</v>
      </c>
      <c r="D10" s="227">
        <f>C10*100/G22</f>
        <v>0</v>
      </c>
      <c r="E10" s="226">
        <v>2</v>
      </c>
      <c r="F10" s="227">
        <f>E10*100/G22</f>
        <v>2.9850746268656718</v>
      </c>
      <c r="G10" s="454">
        <f t="shared" si="0"/>
        <v>2</v>
      </c>
      <c r="H10" s="457">
        <f t="shared" si="0"/>
        <v>2.9850746268656718</v>
      </c>
      <c r="I10" s="460">
        <v>0</v>
      </c>
      <c r="J10" s="238"/>
      <c r="K10" s="227">
        <f>I10*100/N22</f>
        <v>0</v>
      </c>
      <c r="L10" s="226">
        <v>1320</v>
      </c>
      <c r="M10" s="227">
        <f>L10*100/N22</f>
        <v>1.1983223487118035</v>
      </c>
      <c r="N10" s="454">
        <f t="shared" si="1"/>
        <v>1320</v>
      </c>
      <c r="O10" s="457">
        <f>SUM(K10+M10)</f>
        <v>1.1983223487118035</v>
      </c>
      <c r="P10" s="460">
        <v>0</v>
      </c>
      <c r="Q10" s="238"/>
      <c r="R10" s="121">
        <f>P10*100/V22</f>
        <v>0</v>
      </c>
      <c r="S10" s="238">
        <v>10560</v>
      </c>
      <c r="T10" s="238"/>
      <c r="U10" s="121">
        <f>S10*100/V22</f>
        <v>0.50626697144961108</v>
      </c>
      <c r="V10" s="454">
        <f t="shared" ref="V10:V20" si="3">SUM(P10+S10)</f>
        <v>10560</v>
      </c>
      <c r="W10" s="457">
        <f t="shared" si="2"/>
        <v>0.50626697144961108</v>
      </c>
      <c r="X10" s="506"/>
    </row>
    <row r="11" spans="1:24" s="10" customFormat="1" ht="30" customHeight="1" x14ac:dyDescent="0.2">
      <c r="A11" s="506"/>
      <c r="B11" s="494" t="s">
        <v>68</v>
      </c>
      <c r="C11" s="449">
        <v>1</v>
      </c>
      <c r="D11" s="227">
        <f>C11*100/G22</f>
        <v>1.4925373134328359</v>
      </c>
      <c r="E11" s="226">
        <v>7</v>
      </c>
      <c r="F11" s="227">
        <f>E11*100/G22</f>
        <v>10.447761194029852</v>
      </c>
      <c r="G11" s="454">
        <f t="shared" si="0"/>
        <v>8</v>
      </c>
      <c r="H11" s="457">
        <f t="shared" si="0"/>
        <v>11.940298507462687</v>
      </c>
      <c r="I11" s="460">
        <v>975</v>
      </c>
      <c r="J11" s="238"/>
      <c r="K11" s="227">
        <f>I11*100/N22</f>
        <v>0.88512446211667306</v>
      </c>
      <c r="L11" s="226">
        <v>5362</v>
      </c>
      <c r="M11" s="227">
        <f>L11*100/N22</f>
        <v>4.8677306316611286</v>
      </c>
      <c r="N11" s="454">
        <f t="shared" si="1"/>
        <v>6337</v>
      </c>
      <c r="O11" s="457">
        <f>SUM(K11+M11)</f>
        <v>5.7528550937778018</v>
      </c>
      <c r="P11" s="460">
        <v>15600</v>
      </c>
      <c r="Q11" s="123"/>
      <c r="R11" s="121">
        <f>P11*100/V22</f>
        <v>0.74789438964147092</v>
      </c>
      <c r="S11" s="238">
        <v>119384</v>
      </c>
      <c r="T11" s="120"/>
      <c r="U11" s="121">
        <f>S11*100/V22</f>
        <v>5.723501526471626</v>
      </c>
      <c r="V11" s="454">
        <f t="shared" si="3"/>
        <v>134984</v>
      </c>
      <c r="W11" s="457">
        <f t="shared" si="2"/>
        <v>6.4713959161130967</v>
      </c>
      <c r="X11" s="506"/>
    </row>
    <row r="12" spans="1:24" s="10" customFormat="1" ht="30" customHeight="1" x14ac:dyDescent="0.2">
      <c r="A12" s="506"/>
      <c r="B12" s="494" t="s">
        <v>69</v>
      </c>
      <c r="C12" s="449">
        <v>0</v>
      </c>
      <c r="D12" s="227">
        <f>C12*100/G22</f>
        <v>0</v>
      </c>
      <c r="E12" s="226">
        <v>4</v>
      </c>
      <c r="F12" s="227">
        <f>E12*100/G22</f>
        <v>5.9701492537313436</v>
      </c>
      <c r="G12" s="454">
        <f t="shared" si="0"/>
        <v>4</v>
      </c>
      <c r="H12" s="457">
        <f t="shared" si="0"/>
        <v>5.9701492537313436</v>
      </c>
      <c r="I12" s="460">
        <v>0</v>
      </c>
      <c r="J12" s="238"/>
      <c r="K12" s="227">
        <f>I12*100/N22</f>
        <v>0</v>
      </c>
      <c r="L12" s="226">
        <v>1866</v>
      </c>
      <c r="M12" s="227">
        <f>L12*100/N22</f>
        <v>1.6939920474971404</v>
      </c>
      <c r="N12" s="454">
        <f t="shared" si="1"/>
        <v>1866</v>
      </c>
      <c r="O12" s="457">
        <f t="shared" ref="O12:O20" si="4">SUM(K12+M12)</f>
        <v>1.6939920474971404</v>
      </c>
      <c r="P12" s="460">
        <v>0</v>
      </c>
      <c r="Q12" s="238"/>
      <c r="R12" s="121">
        <f>P12*100/V22</f>
        <v>0</v>
      </c>
      <c r="S12" s="238">
        <v>58128</v>
      </c>
      <c r="T12" s="120"/>
      <c r="U12" s="121">
        <f>S12*100/V22</f>
        <v>2.7867695564794501</v>
      </c>
      <c r="V12" s="454">
        <f t="shared" si="3"/>
        <v>58128</v>
      </c>
      <c r="W12" s="457">
        <f t="shared" si="2"/>
        <v>2.7867695564794501</v>
      </c>
      <c r="X12" s="506"/>
    </row>
    <row r="13" spans="1:24" s="10" customFormat="1" ht="30" customHeight="1" x14ac:dyDescent="0.2">
      <c r="A13" s="506"/>
      <c r="B13" s="494" t="s">
        <v>70</v>
      </c>
      <c r="C13" s="449">
        <v>2</v>
      </c>
      <c r="D13" s="227">
        <f>C13*100/G22</f>
        <v>2.9850746268656718</v>
      </c>
      <c r="E13" s="226">
        <v>4</v>
      </c>
      <c r="F13" s="228">
        <f>E13*100/G22</f>
        <v>5.9701492537313436</v>
      </c>
      <c r="G13" s="454">
        <f t="shared" si="0"/>
        <v>6</v>
      </c>
      <c r="H13" s="458">
        <f t="shared" si="0"/>
        <v>8.9552238805970159</v>
      </c>
      <c r="I13" s="460">
        <v>609</v>
      </c>
      <c r="J13" s="238"/>
      <c r="K13" s="227">
        <f>I13*100/N22</f>
        <v>0.55286235633749115</v>
      </c>
      <c r="L13" s="226">
        <v>6303</v>
      </c>
      <c r="M13" s="228">
        <f>L13*100/N22</f>
        <v>5.7219892150988612</v>
      </c>
      <c r="N13" s="454">
        <f t="shared" si="1"/>
        <v>6912</v>
      </c>
      <c r="O13" s="458">
        <f t="shared" si="4"/>
        <v>6.2748515714363524</v>
      </c>
      <c r="P13" s="460">
        <v>58464</v>
      </c>
      <c r="Q13" s="125"/>
      <c r="R13" s="121">
        <f>P13*100/V22</f>
        <v>2.8028780510255742</v>
      </c>
      <c r="S13" s="238">
        <v>90152</v>
      </c>
      <c r="T13" s="120"/>
      <c r="U13" s="124">
        <f>S13*100/V22</f>
        <v>4.3220625009588387</v>
      </c>
      <c r="V13" s="454">
        <f t="shared" si="3"/>
        <v>148616</v>
      </c>
      <c r="W13" s="458">
        <f t="shared" si="2"/>
        <v>7.1249405519844125</v>
      </c>
      <c r="X13" s="506"/>
    </row>
    <row r="14" spans="1:24" s="10" customFormat="1" ht="30" customHeight="1" x14ac:dyDescent="0.2">
      <c r="A14" s="506"/>
      <c r="B14" s="494" t="s">
        <v>71</v>
      </c>
      <c r="C14" s="449">
        <v>2</v>
      </c>
      <c r="D14" s="227">
        <f>C14*100/G22</f>
        <v>2.9850746268656718</v>
      </c>
      <c r="E14" s="226">
        <v>2</v>
      </c>
      <c r="F14" s="227">
        <f>E14*100/G22</f>
        <v>2.9850746268656718</v>
      </c>
      <c r="G14" s="454">
        <f t="shared" si="0"/>
        <v>4</v>
      </c>
      <c r="H14" s="457">
        <f t="shared" si="0"/>
        <v>5.9701492537313436</v>
      </c>
      <c r="I14" s="460">
        <v>367</v>
      </c>
      <c r="J14" s="238"/>
      <c r="K14" s="227">
        <f>I14*100/N22</f>
        <v>0.33316992574032717</v>
      </c>
      <c r="L14" s="226">
        <v>48226</v>
      </c>
      <c r="M14" s="227">
        <f>L14*100/N22</f>
        <v>43.780525446193508</v>
      </c>
      <c r="N14" s="454">
        <f t="shared" si="1"/>
        <v>48593</v>
      </c>
      <c r="O14" s="457">
        <f t="shared" si="4"/>
        <v>44.113695371933836</v>
      </c>
      <c r="P14" s="460">
        <v>4184</v>
      </c>
      <c r="Q14" s="238"/>
      <c r="R14" s="121">
        <f>P14*100/V22</f>
        <v>0.20058911065768681</v>
      </c>
      <c r="S14" s="238">
        <v>289808</v>
      </c>
      <c r="T14" s="120"/>
      <c r="U14" s="121">
        <f>S14*100/V22</f>
        <v>13.893960081616372</v>
      </c>
      <c r="V14" s="454">
        <f t="shared" si="3"/>
        <v>293992</v>
      </c>
      <c r="W14" s="457">
        <f t="shared" si="2"/>
        <v>14.094549192274059</v>
      </c>
      <c r="X14" s="506"/>
    </row>
    <row r="15" spans="1:24" s="10" customFormat="1" ht="30" customHeight="1" x14ac:dyDescent="0.2">
      <c r="A15" s="506"/>
      <c r="B15" s="494" t="s">
        <v>72</v>
      </c>
      <c r="C15" s="449">
        <v>1</v>
      </c>
      <c r="D15" s="227">
        <f>C15*100/G22</f>
        <v>1.4925373134328359</v>
      </c>
      <c r="E15" s="226">
        <v>5</v>
      </c>
      <c r="F15" s="227">
        <f>E15*100/G22</f>
        <v>7.4626865671641793</v>
      </c>
      <c r="G15" s="454">
        <f t="shared" si="0"/>
        <v>6</v>
      </c>
      <c r="H15" s="457">
        <f t="shared" si="0"/>
        <v>8.9552238805970159</v>
      </c>
      <c r="I15" s="460">
        <v>1038</v>
      </c>
      <c r="J15" s="238"/>
      <c r="K15" s="227">
        <f>I15*100/N22</f>
        <v>0.94231711966882725</v>
      </c>
      <c r="L15" s="226">
        <v>9041</v>
      </c>
      <c r="M15" s="227">
        <f>L15*100/N22</f>
        <v>8.2076002687147085</v>
      </c>
      <c r="N15" s="454">
        <f t="shared" si="1"/>
        <v>10079</v>
      </c>
      <c r="O15" s="457">
        <f t="shared" si="4"/>
        <v>9.1499173883835354</v>
      </c>
      <c r="P15" s="460">
        <v>58128</v>
      </c>
      <c r="Q15" s="239"/>
      <c r="R15" s="121">
        <f>P15*100/V22</f>
        <v>2.7867695564794501</v>
      </c>
      <c r="S15" s="238">
        <v>121288</v>
      </c>
      <c r="T15" s="126"/>
      <c r="U15" s="121">
        <f>S15*100/V22</f>
        <v>5.814782995566329</v>
      </c>
      <c r="V15" s="454">
        <f t="shared" si="3"/>
        <v>179416</v>
      </c>
      <c r="W15" s="457">
        <f t="shared" si="2"/>
        <v>8.6015525520457796</v>
      </c>
      <c r="X15" s="506"/>
    </row>
    <row r="16" spans="1:24" s="10" customFormat="1" ht="30" customHeight="1" x14ac:dyDescent="0.2">
      <c r="A16" s="506"/>
      <c r="B16" s="494" t="s">
        <v>73</v>
      </c>
      <c r="C16" s="663" t="s">
        <v>167</v>
      </c>
      <c r="D16" s="663"/>
      <c r="E16" s="663"/>
      <c r="F16" s="455" t="s">
        <v>5</v>
      </c>
      <c r="G16" s="454" t="s">
        <v>5</v>
      </c>
      <c r="H16" s="459" t="s">
        <v>5</v>
      </c>
      <c r="I16" s="460">
        <v>0</v>
      </c>
      <c r="J16" s="238"/>
      <c r="K16" s="227">
        <f>I16*100/N22</f>
        <v>0</v>
      </c>
      <c r="L16" s="226">
        <v>0</v>
      </c>
      <c r="M16" s="227">
        <f>L16*100/N22</f>
        <v>0</v>
      </c>
      <c r="N16" s="454">
        <f t="shared" si="1"/>
        <v>0</v>
      </c>
      <c r="O16" s="457">
        <f t="shared" si="4"/>
        <v>0</v>
      </c>
      <c r="P16" s="460">
        <v>0</v>
      </c>
      <c r="Q16" s="126"/>
      <c r="R16" s="121">
        <f>P16*100/V22</f>
        <v>0</v>
      </c>
      <c r="S16" s="238">
        <v>0</v>
      </c>
      <c r="T16" s="238"/>
      <c r="U16" s="121">
        <f>S16*100/V22</f>
        <v>0</v>
      </c>
      <c r="V16" s="454">
        <f t="shared" si="3"/>
        <v>0</v>
      </c>
      <c r="W16" s="457">
        <f t="shared" si="2"/>
        <v>0</v>
      </c>
      <c r="X16" s="506"/>
    </row>
    <row r="17" spans="1:24" s="10" customFormat="1" ht="30" customHeight="1" x14ac:dyDescent="0.2">
      <c r="A17" s="506"/>
      <c r="B17" s="494" t="s">
        <v>74</v>
      </c>
      <c r="C17" s="449">
        <v>7</v>
      </c>
      <c r="D17" s="227">
        <f>C17*100/G22</f>
        <v>10.447761194029852</v>
      </c>
      <c r="E17" s="226">
        <v>3</v>
      </c>
      <c r="F17" s="227">
        <f>E17*100/G22</f>
        <v>4.4776119402985071</v>
      </c>
      <c r="G17" s="454">
        <f t="shared" si="0"/>
        <v>10</v>
      </c>
      <c r="H17" s="457">
        <f t="shared" si="0"/>
        <v>14.925373134328359</v>
      </c>
      <c r="I17" s="460">
        <v>4366</v>
      </c>
      <c r="J17" s="238"/>
      <c r="K17" s="227">
        <f>I17*100/N22</f>
        <v>3.9635419503604044</v>
      </c>
      <c r="L17" s="226">
        <v>2062</v>
      </c>
      <c r="M17" s="227">
        <f>L17*100/N22</f>
        <v>1.8719247598816202</v>
      </c>
      <c r="N17" s="454">
        <f>SUM(I17+L17)</f>
        <v>6428</v>
      </c>
      <c r="O17" s="457">
        <f t="shared" si="4"/>
        <v>5.8354667102420246</v>
      </c>
      <c r="P17" s="460">
        <v>193456</v>
      </c>
      <c r="Q17" s="238"/>
      <c r="R17" s="121">
        <f>P17*100/V22</f>
        <v>9.2746575027231035</v>
      </c>
      <c r="S17" s="238">
        <v>43904</v>
      </c>
      <c r="T17" s="238"/>
      <c r="U17" s="121">
        <f>S17*100/V22</f>
        <v>2.1048432873602012</v>
      </c>
      <c r="V17" s="454">
        <f t="shared" si="3"/>
        <v>237360</v>
      </c>
      <c r="W17" s="457">
        <f t="shared" si="2"/>
        <v>11.379500790083306</v>
      </c>
      <c r="X17" s="506"/>
    </row>
    <row r="18" spans="1:24" s="10" customFormat="1" ht="30" customHeight="1" x14ac:dyDescent="0.2">
      <c r="A18" s="506"/>
      <c r="B18" s="494" t="s">
        <v>75</v>
      </c>
      <c r="C18" s="449">
        <v>3</v>
      </c>
      <c r="D18" s="227">
        <f>C18*100/G22</f>
        <v>4.4776119402985071</v>
      </c>
      <c r="E18" s="226">
        <v>1</v>
      </c>
      <c r="F18" s="227">
        <f>E18*100/G22</f>
        <v>1.4925373134328359</v>
      </c>
      <c r="G18" s="454">
        <f t="shared" si="0"/>
        <v>4</v>
      </c>
      <c r="H18" s="457">
        <f t="shared" si="0"/>
        <v>5.9701492537313428</v>
      </c>
      <c r="I18" s="460">
        <v>945</v>
      </c>
      <c r="J18" s="238"/>
      <c r="K18" s="227">
        <f>I18*100/N22</f>
        <v>0.85788986328231387</v>
      </c>
      <c r="L18" s="226">
        <v>13000</v>
      </c>
      <c r="M18" s="227">
        <f>L18*100/N22</f>
        <v>11.801659494888973</v>
      </c>
      <c r="N18" s="454">
        <f>SUM(I18+L18)</f>
        <v>13945</v>
      </c>
      <c r="O18" s="457">
        <f t="shared" si="4"/>
        <v>12.659549358171287</v>
      </c>
      <c r="P18" s="460">
        <v>69056</v>
      </c>
      <c r="Q18" s="238"/>
      <c r="R18" s="121">
        <f>P18*100/V22</f>
        <v>3.3106791648129112</v>
      </c>
      <c r="S18" s="238">
        <v>208000</v>
      </c>
      <c r="T18" s="238"/>
      <c r="U18" s="121">
        <f>S18*100/V22</f>
        <v>9.9719251952196117</v>
      </c>
      <c r="V18" s="454">
        <f t="shared" si="3"/>
        <v>277056</v>
      </c>
      <c r="W18" s="457">
        <f t="shared" si="2"/>
        <v>13.282604360032522</v>
      </c>
      <c r="X18" s="506"/>
    </row>
    <row r="19" spans="1:24" s="10" customFormat="1" ht="30" customHeight="1" x14ac:dyDescent="0.2">
      <c r="A19" s="506"/>
      <c r="B19" s="494" t="s">
        <v>76</v>
      </c>
      <c r="C19" s="449">
        <v>8</v>
      </c>
      <c r="D19" s="227">
        <f>C19*100/G22</f>
        <v>11.940298507462687</v>
      </c>
      <c r="E19" s="226">
        <v>9</v>
      </c>
      <c r="F19" s="227">
        <f>E19*100/G22</f>
        <v>13.432835820895523</v>
      </c>
      <c r="G19" s="454">
        <f t="shared" si="0"/>
        <v>17</v>
      </c>
      <c r="H19" s="457">
        <f t="shared" si="0"/>
        <v>25.373134328358212</v>
      </c>
      <c r="I19" s="460">
        <v>3684</v>
      </c>
      <c r="J19" s="238"/>
      <c r="K19" s="227">
        <f>I19*100/N22</f>
        <v>3.3444087368593061</v>
      </c>
      <c r="L19" s="226">
        <v>7810</v>
      </c>
      <c r="M19" s="227">
        <f>L19*100/N22</f>
        <v>7.0900738965448369</v>
      </c>
      <c r="N19" s="454">
        <f>SUM(I19+L19)</f>
        <v>11494</v>
      </c>
      <c r="O19" s="457">
        <f t="shared" si="4"/>
        <v>10.434482633404143</v>
      </c>
      <c r="P19" s="460">
        <v>106632</v>
      </c>
      <c r="Q19" s="238"/>
      <c r="R19" s="121">
        <f>P19*100/V22</f>
        <v>5.1121458048877777</v>
      </c>
      <c r="S19" s="238">
        <v>356024</v>
      </c>
      <c r="T19" s="120"/>
      <c r="U19" s="121">
        <f>S19*100/V22</f>
        <v>17.068484113956092</v>
      </c>
      <c r="V19" s="454">
        <f t="shared" si="3"/>
        <v>462656</v>
      </c>
      <c r="W19" s="457">
        <f t="shared" si="2"/>
        <v>22.18062991884387</v>
      </c>
      <c r="X19" s="506"/>
    </row>
    <row r="20" spans="1:24" s="10" customFormat="1" ht="30.75" customHeight="1" x14ac:dyDescent="0.2">
      <c r="A20" s="506"/>
      <c r="B20" s="494" t="s">
        <v>91</v>
      </c>
      <c r="C20" s="226">
        <v>2</v>
      </c>
      <c r="D20" s="227">
        <f>C20*100/G22</f>
        <v>2.9850746268656718</v>
      </c>
      <c r="E20" s="226">
        <v>1</v>
      </c>
      <c r="F20" s="227">
        <f>E20*100/G22</f>
        <v>1.4925373134328359</v>
      </c>
      <c r="G20" s="454">
        <f t="shared" si="0"/>
        <v>3</v>
      </c>
      <c r="H20" s="457">
        <f t="shared" si="0"/>
        <v>4.477611940298508</v>
      </c>
      <c r="I20" s="460">
        <v>481</v>
      </c>
      <c r="J20" s="126"/>
      <c r="K20" s="227">
        <f>I20*100/N22</f>
        <v>0.43666140131089204</v>
      </c>
      <c r="L20" s="226">
        <v>200</v>
      </c>
      <c r="M20" s="227">
        <f>L20*100/N22</f>
        <v>0.18156399222906114</v>
      </c>
      <c r="N20" s="454">
        <f t="shared" si="1"/>
        <v>681</v>
      </c>
      <c r="O20" s="457">
        <f t="shared" si="4"/>
        <v>0.61822539353995321</v>
      </c>
      <c r="P20" s="460">
        <v>16128</v>
      </c>
      <c r="Q20" s="239"/>
      <c r="R20" s="121">
        <f>P20*100/V22</f>
        <v>0.7732077382139515</v>
      </c>
      <c r="S20" s="238">
        <v>1600</v>
      </c>
      <c r="T20" s="120"/>
      <c r="U20" s="121">
        <f>S20*100/V22</f>
        <v>7.6707116886304716E-2</v>
      </c>
      <c r="V20" s="454">
        <f t="shared" si="3"/>
        <v>17728</v>
      </c>
      <c r="W20" s="457">
        <f t="shared" si="2"/>
        <v>0.84991485510025622</v>
      </c>
      <c r="X20" s="506"/>
    </row>
    <row r="21" spans="1:24" s="10" customFormat="1" ht="15.75" customHeight="1" thickBot="1" x14ac:dyDescent="0.25">
      <c r="A21" s="506"/>
      <c r="B21" s="494"/>
      <c r="C21" s="229"/>
      <c r="D21" s="228"/>
      <c r="E21" s="229"/>
      <c r="F21" s="228"/>
      <c r="G21" s="456">
        <f t="shared" si="0"/>
        <v>0</v>
      </c>
      <c r="H21" s="458"/>
      <c r="I21" s="461"/>
      <c r="J21" s="125"/>
      <c r="K21" s="124"/>
      <c r="L21" s="229"/>
      <c r="M21" s="228"/>
      <c r="N21" s="456"/>
      <c r="O21" s="458"/>
      <c r="P21" s="462"/>
      <c r="Q21" s="127"/>
      <c r="R21" s="124"/>
      <c r="S21" s="122"/>
      <c r="T21" s="122"/>
      <c r="U21" s="124"/>
      <c r="V21" s="463"/>
      <c r="W21" s="458"/>
      <c r="X21" s="506"/>
    </row>
    <row r="22" spans="1:24" s="10" customFormat="1" ht="40.5" customHeight="1" thickBot="1" x14ac:dyDescent="0.25">
      <c r="A22" s="506"/>
      <c r="B22" s="504" t="s">
        <v>4</v>
      </c>
      <c r="C22" s="452">
        <f>SUM(C9:C21)</f>
        <v>27</v>
      </c>
      <c r="D22" s="450">
        <f>SUM(D9:D21)</f>
        <v>40.298507462686572</v>
      </c>
      <c r="E22" s="451">
        <f>SUM(E9:E21)</f>
        <v>40</v>
      </c>
      <c r="F22" s="450">
        <f t="shared" ref="F22:M22" si="5">SUM(F9:F21)</f>
        <v>59.701492537313428</v>
      </c>
      <c r="G22" s="469">
        <f>SUM(G9:G21)</f>
        <v>67</v>
      </c>
      <c r="H22" s="470">
        <f t="shared" si="5"/>
        <v>100.00000000000001</v>
      </c>
      <c r="I22" s="451">
        <f>SUM(I9:I21)</f>
        <v>13454</v>
      </c>
      <c r="J22" s="451"/>
      <c r="K22" s="450">
        <f t="shared" si="5"/>
        <v>12.213809757248942</v>
      </c>
      <c r="L22" s="451">
        <f t="shared" si="5"/>
        <v>96700</v>
      </c>
      <c r="M22" s="450">
        <f t="shared" si="5"/>
        <v>87.786190242751061</v>
      </c>
      <c r="N22" s="469">
        <f>SUM(N9:N21)</f>
        <v>110154</v>
      </c>
      <c r="O22" s="470">
        <f>SUM(O9:O21)</f>
        <v>100.00000000000001</v>
      </c>
      <c r="P22" s="451">
        <f>SUM(P9:P21)</f>
        <v>577032</v>
      </c>
      <c r="Q22" s="451"/>
      <c r="R22" s="450">
        <f>SUM(R9:R21)</f>
        <v>27.664038169461364</v>
      </c>
      <c r="S22" s="451">
        <f>SUM(S9:S21)</f>
        <v>1508824</v>
      </c>
      <c r="T22" s="451"/>
      <c r="U22" s="450">
        <f>SUM(U9:U21)</f>
        <v>72.33596183053865</v>
      </c>
      <c r="V22" s="469">
        <f>SUM(P22+S22)</f>
        <v>2085856</v>
      </c>
      <c r="W22" s="450">
        <f>SUM(W9:W21)</f>
        <v>100</v>
      </c>
      <c r="X22" s="506"/>
    </row>
    <row r="23" spans="1:24" ht="24.95" customHeight="1" x14ac:dyDescent="0.2">
      <c r="B23" s="272" t="s">
        <v>194</v>
      </c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103"/>
      <c r="O23" s="103"/>
      <c r="P23" s="103"/>
      <c r="Q23" s="103"/>
      <c r="R23" s="103"/>
    </row>
    <row r="24" spans="1:24" s="8" customFormat="1" ht="18" customHeight="1" x14ac:dyDescent="0.2">
      <c r="B24" s="664" t="s">
        <v>195</v>
      </c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4"/>
      <c r="P24" s="664"/>
      <c r="Q24" s="664"/>
      <c r="R24" s="664"/>
      <c r="S24" s="664"/>
      <c r="T24" s="664"/>
      <c r="U24" s="664"/>
      <c r="V24" s="664"/>
      <c r="W24" s="664"/>
    </row>
    <row r="25" spans="1:24" s="8" customFormat="1" ht="18" customHeight="1" x14ac:dyDescent="0.2">
      <c r="B25" s="274" t="s">
        <v>193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24" s="35" customFormat="1" ht="24.95" customHeight="1" x14ac:dyDescent="0.2">
      <c r="B26" s="279" t="s">
        <v>192</v>
      </c>
      <c r="C26" s="137"/>
      <c r="D26" s="138"/>
      <c r="E26" s="139"/>
      <c r="F26" s="139"/>
      <c r="G26" s="139"/>
      <c r="H26" s="139"/>
      <c r="I26" s="139"/>
      <c r="J26" s="139"/>
      <c r="K26" s="139"/>
      <c r="L26" s="139"/>
      <c r="M26" s="139"/>
      <c r="N26" s="139"/>
    </row>
    <row r="27" spans="1:24" x14ac:dyDescent="0.2">
      <c r="B27" s="39"/>
    </row>
    <row r="28" spans="1:24" x14ac:dyDescent="0.2">
      <c r="B28" s="39"/>
    </row>
  </sheetData>
  <mergeCells count="19">
    <mergeCell ref="V6:W6"/>
    <mergeCell ref="B3:W3"/>
    <mergeCell ref="B4:W4"/>
    <mergeCell ref="P5:W5"/>
    <mergeCell ref="C16:E16"/>
    <mergeCell ref="B24:W24"/>
    <mergeCell ref="B1:W1"/>
    <mergeCell ref="B2:W2"/>
    <mergeCell ref="B5:B7"/>
    <mergeCell ref="C5:H5"/>
    <mergeCell ref="I5:O5"/>
    <mergeCell ref="C6:D6"/>
    <mergeCell ref="E6:F6"/>
    <mergeCell ref="G6:H6"/>
    <mergeCell ref="I6:K6"/>
    <mergeCell ref="L6:M6"/>
    <mergeCell ref="N6:O6"/>
    <mergeCell ref="P6:R6"/>
    <mergeCell ref="S6:U6"/>
  </mergeCells>
  <phoneticPr fontId="4" type="noConversion"/>
  <printOptions horizontalCentered="1" verticalCentered="1"/>
  <pageMargins left="0" right="0" top="0.59055118110236227" bottom="0" header="0" footer="0"/>
  <pageSetup paperSize="9" scale="48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4"/>
  <sheetViews>
    <sheetView showGridLines="0" view="pageBreakPreview" topLeftCell="B5" zoomScaleNormal="82" zoomScaleSheetLayoutView="100" zoomScalePageLayoutView="82" workbookViewId="0">
      <selection activeCell="T34" sqref="T34"/>
    </sheetView>
  </sheetViews>
  <sheetFormatPr baseColWidth="10" defaultColWidth="11.42578125" defaultRowHeight="12.75" x14ac:dyDescent="0.2"/>
  <cols>
    <col min="1" max="11" width="11.42578125" style="22"/>
    <col min="12" max="12" width="2.140625" style="22" customWidth="1"/>
    <col min="13" max="16384" width="11.42578125" style="22"/>
  </cols>
  <sheetData>
    <row r="2" spans="2:21" x14ac:dyDescent="0.2">
      <c r="B2" s="634" t="s">
        <v>153</v>
      </c>
      <c r="C2" s="679"/>
      <c r="D2" s="679"/>
      <c r="E2" s="679"/>
      <c r="F2" s="679"/>
      <c r="G2" s="679"/>
      <c r="H2" s="679"/>
      <c r="I2" s="679"/>
      <c r="J2" s="679"/>
      <c r="K2" s="64"/>
    </row>
    <row r="3" spans="2:21" s="24" customFormat="1" ht="15" x14ac:dyDescent="0.2">
      <c r="B3" s="74" t="s">
        <v>77</v>
      </c>
      <c r="C3" s="23"/>
      <c r="D3" s="23"/>
      <c r="E3" s="23"/>
      <c r="F3" s="23"/>
      <c r="G3" s="23"/>
      <c r="H3" s="23"/>
      <c r="I3" s="23"/>
      <c r="J3" s="23"/>
      <c r="K3" s="23"/>
    </row>
    <row r="4" spans="2:21" s="26" customFormat="1" ht="40.5" customHeight="1" x14ac:dyDescent="0.2">
      <c r="B4" s="680" t="s">
        <v>108</v>
      </c>
      <c r="C4" s="680"/>
      <c r="D4" s="680"/>
      <c r="E4" s="680"/>
      <c r="F4" s="680"/>
      <c r="G4" s="680"/>
      <c r="H4" s="680"/>
      <c r="I4" s="680"/>
      <c r="J4" s="680"/>
      <c r="K4" s="62"/>
    </row>
    <row r="5" spans="2:21" s="25" customFormat="1" ht="15" x14ac:dyDescent="0.2">
      <c r="B5" s="681">
        <v>2019</v>
      </c>
      <c r="C5" s="681"/>
      <c r="D5" s="681"/>
      <c r="E5" s="681"/>
      <c r="F5" s="681"/>
      <c r="G5" s="681"/>
      <c r="H5" s="681"/>
      <c r="I5" s="681"/>
      <c r="J5" s="681"/>
      <c r="K5" s="63"/>
      <c r="M5" s="29"/>
      <c r="N5" s="29"/>
      <c r="O5" s="29"/>
      <c r="P5" s="29"/>
      <c r="Q5" s="29"/>
      <c r="R5" s="29"/>
      <c r="S5" s="29"/>
      <c r="T5" s="29"/>
      <c r="U5" s="29"/>
    </row>
    <row r="6" spans="2:21" x14ac:dyDescent="0.2">
      <c r="M6" s="65"/>
      <c r="N6" s="65"/>
      <c r="O6" s="65"/>
      <c r="P6" s="65"/>
      <c r="Q6" s="65"/>
      <c r="R6" s="65"/>
      <c r="S6" s="65"/>
      <c r="T6" s="65"/>
      <c r="U6" s="29"/>
    </row>
    <row r="7" spans="2:21" x14ac:dyDescent="0.2">
      <c r="M7" s="65"/>
      <c r="N7" s="65"/>
      <c r="O7" s="65"/>
      <c r="P7" s="65"/>
      <c r="Q7" s="65"/>
      <c r="R7" s="65"/>
      <c r="S7" s="65"/>
      <c r="T7" s="65"/>
      <c r="U7" s="29"/>
    </row>
    <row r="8" spans="2:21" x14ac:dyDescent="0.2">
      <c r="M8" s="67"/>
      <c r="N8" s="67"/>
      <c r="O8" s="67"/>
      <c r="P8" s="67"/>
      <c r="Q8" s="67"/>
      <c r="R8" s="67"/>
      <c r="S8" s="67"/>
      <c r="T8" s="65"/>
      <c r="U8" s="29"/>
    </row>
    <row r="9" spans="2:21" x14ac:dyDescent="0.2">
      <c r="M9" s="67"/>
      <c r="N9" s="67"/>
      <c r="O9" s="67"/>
      <c r="P9" s="67"/>
      <c r="Q9" s="67"/>
      <c r="R9" s="67"/>
      <c r="S9" s="67"/>
      <c r="T9" s="65"/>
      <c r="U9" s="29"/>
    </row>
    <row r="10" spans="2:21" x14ac:dyDescent="0.2">
      <c r="M10" s="67"/>
      <c r="N10" s="67"/>
      <c r="O10" s="67"/>
      <c r="P10" s="67"/>
      <c r="Q10" s="67"/>
      <c r="R10" s="67"/>
      <c r="S10" s="67"/>
      <c r="T10" s="65"/>
      <c r="U10" s="29"/>
    </row>
    <row r="11" spans="2:21" x14ac:dyDescent="0.2">
      <c r="M11" s="67"/>
      <c r="N11" s="67"/>
      <c r="O11" s="67"/>
      <c r="P11" s="67"/>
      <c r="Q11" s="67"/>
      <c r="R11" s="67"/>
      <c r="S11" s="67"/>
      <c r="T11" s="65"/>
      <c r="U11" s="29"/>
    </row>
    <row r="12" spans="2:21" x14ac:dyDescent="0.2">
      <c r="M12" s="67"/>
      <c r="N12" s="67"/>
      <c r="O12" s="67"/>
      <c r="P12" s="67"/>
      <c r="Q12" s="67"/>
      <c r="R12" s="67"/>
      <c r="S12" s="67"/>
      <c r="T12" s="65"/>
      <c r="U12" s="29"/>
    </row>
    <row r="13" spans="2:21" x14ac:dyDescent="0.2">
      <c r="M13" s="67"/>
      <c r="N13" s="67"/>
      <c r="O13" s="67"/>
      <c r="P13" s="67"/>
      <c r="Q13" s="67"/>
      <c r="R13" s="67"/>
      <c r="S13" s="67"/>
      <c r="T13" s="65"/>
      <c r="U13" s="29"/>
    </row>
    <row r="14" spans="2:21" x14ac:dyDescent="0.2">
      <c r="M14" s="222" t="s">
        <v>28</v>
      </c>
      <c r="N14" s="222" t="s">
        <v>1</v>
      </c>
      <c r="O14" s="209"/>
      <c r="T14" s="65"/>
      <c r="U14" s="29"/>
    </row>
    <row r="15" spans="2:21" x14ac:dyDescent="0.2">
      <c r="M15" s="222" t="s">
        <v>3</v>
      </c>
      <c r="N15" s="222">
        <v>27</v>
      </c>
      <c r="O15" s="209"/>
      <c r="T15" s="65"/>
      <c r="U15" s="29"/>
    </row>
    <row r="16" spans="2:21" x14ac:dyDescent="0.2">
      <c r="M16" s="222" t="s">
        <v>82</v>
      </c>
      <c r="N16" s="222">
        <v>40</v>
      </c>
      <c r="O16" s="209"/>
      <c r="T16" s="65"/>
      <c r="U16" s="29"/>
    </row>
    <row r="17" spans="13:21" x14ac:dyDescent="0.2">
      <c r="M17" s="222"/>
      <c r="N17" s="222"/>
      <c r="O17" s="209"/>
      <c r="T17" s="65"/>
      <c r="U17" s="29"/>
    </row>
    <row r="18" spans="13:21" x14ac:dyDescent="0.2">
      <c r="M18" s="222"/>
      <c r="N18" s="222"/>
      <c r="O18" s="209"/>
      <c r="T18" s="65"/>
      <c r="U18" s="29"/>
    </row>
    <row r="19" spans="13:21" x14ac:dyDescent="0.2">
      <c r="M19" s="222"/>
      <c r="N19" s="222">
        <f>SUM(N15:N16)</f>
        <v>67</v>
      </c>
      <c r="O19" s="209"/>
      <c r="T19" s="65"/>
      <c r="U19" s="29"/>
    </row>
    <row r="20" spans="13:21" x14ac:dyDescent="0.2">
      <c r="M20" s="222"/>
      <c r="N20" s="222"/>
      <c r="O20" s="222"/>
      <c r="P20" s="67"/>
      <c r="T20" s="65"/>
      <c r="U20" s="29"/>
    </row>
    <row r="21" spans="13:21" x14ac:dyDescent="0.2">
      <c r="M21" s="209"/>
      <c r="N21" s="209"/>
      <c r="O21" s="209"/>
      <c r="P21" s="65"/>
      <c r="Q21" s="65"/>
      <c r="R21" s="65"/>
      <c r="S21" s="65"/>
      <c r="T21" s="65"/>
      <c r="U21" s="29"/>
    </row>
    <row r="22" spans="13:21" x14ac:dyDescent="0.2">
      <c r="M22" s="209"/>
      <c r="N22" s="209"/>
      <c r="O22" s="209"/>
      <c r="P22" s="65"/>
      <c r="Q22" s="65"/>
      <c r="R22" s="65"/>
      <c r="S22" s="65"/>
      <c r="T22" s="65"/>
      <c r="U22" s="29"/>
    </row>
    <row r="23" spans="13:21" x14ac:dyDescent="0.2">
      <c r="M23" s="209"/>
      <c r="N23" s="209"/>
      <c r="O23" s="209"/>
      <c r="P23" s="65"/>
      <c r="Q23" s="65"/>
      <c r="R23" s="65"/>
      <c r="S23" s="65"/>
      <c r="T23" s="65"/>
      <c r="U23" s="29"/>
    </row>
    <row r="24" spans="13:21" x14ac:dyDescent="0.2">
      <c r="M24" s="209"/>
      <c r="N24" s="209"/>
      <c r="O24" s="209"/>
      <c r="P24" s="65"/>
      <c r="Q24" s="65"/>
      <c r="R24" s="65"/>
      <c r="S24" s="65"/>
      <c r="T24" s="65"/>
      <c r="U24" s="29"/>
    </row>
    <row r="25" spans="13:21" x14ac:dyDescent="0.2">
      <c r="M25" s="222" t="s">
        <v>28</v>
      </c>
      <c r="N25" s="222" t="s">
        <v>29</v>
      </c>
      <c r="O25" s="209"/>
      <c r="P25" s="65"/>
      <c r="Q25" s="65"/>
      <c r="R25" s="65"/>
      <c r="S25" s="65"/>
      <c r="T25" s="65"/>
      <c r="U25" s="29"/>
    </row>
    <row r="26" spans="13:21" x14ac:dyDescent="0.2">
      <c r="M26" s="222" t="s">
        <v>3</v>
      </c>
      <c r="N26" s="222">
        <v>13454</v>
      </c>
      <c r="O26" s="209"/>
      <c r="P26" s="8"/>
      <c r="Q26" s="8"/>
      <c r="R26" s="8"/>
      <c r="S26" s="8"/>
      <c r="T26" s="8"/>
      <c r="U26" s="29"/>
    </row>
    <row r="27" spans="13:21" x14ac:dyDescent="0.2">
      <c r="M27" s="222" t="s">
        <v>82</v>
      </c>
      <c r="N27" s="222">
        <v>96700</v>
      </c>
      <c r="O27" s="209"/>
      <c r="P27" s="29"/>
      <c r="Q27" s="29"/>
      <c r="R27" s="29"/>
      <c r="S27" s="29"/>
      <c r="T27" s="29"/>
      <c r="U27" s="29"/>
    </row>
    <row r="28" spans="13:21" x14ac:dyDescent="0.2">
      <c r="M28" s="222"/>
      <c r="N28" s="222"/>
      <c r="O28" s="209"/>
      <c r="P28" s="29"/>
      <c r="Q28" s="29"/>
      <c r="R28" s="29"/>
      <c r="S28" s="29"/>
      <c r="T28" s="29"/>
      <c r="U28" s="29"/>
    </row>
    <row r="29" spans="13:21" x14ac:dyDescent="0.2">
      <c r="M29" s="222"/>
      <c r="N29" s="222"/>
      <c r="O29" s="209"/>
      <c r="P29" s="29"/>
      <c r="Q29" s="29"/>
      <c r="R29" s="29"/>
      <c r="S29" s="29"/>
      <c r="T29" s="29"/>
      <c r="U29" s="29"/>
    </row>
    <row r="30" spans="13:21" x14ac:dyDescent="0.2">
      <c r="M30" s="222"/>
      <c r="N30" s="222">
        <f>SUM(N26:N27)</f>
        <v>110154</v>
      </c>
      <c r="O30" s="209"/>
      <c r="P30" s="29"/>
      <c r="Q30" s="29"/>
      <c r="R30" s="29"/>
      <c r="S30" s="29"/>
      <c r="T30" s="29"/>
      <c r="U30" s="29"/>
    </row>
    <row r="31" spans="13:21" x14ac:dyDescent="0.2">
      <c r="M31" s="209"/>
      <c r="N31" s="209"/>
      <c r="O31" s="209"/>
      <c r="P31" s="29"/>
      <c r="Q31" s="29"/>
      <c r="R31" s="29"/>
      <c r="S31" s="29"/>
      <c r="T31" s="29"/>
      <c r="U31" s="29"/>
    </row>
    <row r="32" spans="13:21" x14ac:dyDescent="0.2">
      <c r="M32" s="209"/>
      <c r="N32" s="209"/>
      <c r="O32" s="209"/>
    </row>
    <row r="33" spans="13:15" x14ac:dyDescent="0.2">
      <c r="M33" s="209"/>
      <c r="N33" s="209"/>
      <c r="O33" s="209"/>
    </row>
    <row r="43" spans="13:15" x14ac:dyDescent="0.2">
      <c r="M43" s="67" t="s">
        <v>28</v>
      </c>
      <c r="N43" s="67" t="s">
        <v>30</v>
      </c>
      <c r="O43" s="67"/>
    </row>
    <row r="44" spans="13:15" x14ac:dyDescent="0.2">
      <c r="M44" s="67" t="s">
        <v>3</v>
      </c>
      <c r="N44" s="67">
        <v>577032</v>
      </c>
      <c r="O44" s="67"/>
    </row>
    <row r="45" spans="13:15" x14ac:dyDescent="0.2">
      <c r="M45" s="67" t="s">
        <v>82</v>
      </c>
      <c r="N45" s="67">
        <v>1508824</v>
      </c>
      <c r="O45" s="67"/>
    </row>
    <row r="46" spans="13:15" x14ac:dyDescent="0.2">
      <c r="M46" s="67"/>
      <c r="N46" s="67"/>
      <c r="O46" s="67"/>
    </row>
    <row r="47" spans="13:15" x14ac:dyDescent="0.2">
      <c r="M47" s="67"/>
      <c r="N47" s="67"/>
      <c r="O47" s="65"/>
    </row>
    <row r="48" spans="13:15" x14ac:dyDescent="0.2">
      <c r="M48" s="67"/>
      <c r="N48" s="67">
        <f>SUM(N44:N45)</f>
        <v>2085856</v>
      </c>
      <c r="O48" s="65"/>
    </row>
    <row r="49" spans="2:18" x14ac:dyDescent="0.2">
      <c r="M49" s="67"/>
      <c r="N49" s="67"/>
      <c r="O49" s="65"/>
    </row>
    <row r="61" spans="2:18" s="1" customFormat="1" ht="24.95" customHeight="1" x14ac:dyDescent="0.2">
      <c r="B61" s="267" t="s">
        <v>176</v>
      </c>
      <c r="C61" s="102"/>
      <c r="D61" s="102"/>
      <c r="E61" s="102"/>
      <c r="F61" s="102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</row>
    <row r="62" spans="2:18" s="8" customFormat="1" ht="20.100000000000001" customHeight="1" x14ac:dyDescent="0.2">
      <c r="B62" s="627" t="s">
        <v>180</v>
      </c>
      <c r="C62" s="627"/>
      <c r="D62" s="627"/>
      <c r="E62" s="627"/>
      <c r="F62" s="627"/>
      <c r="G62" s="627"/>
      <c r="H62" s="627"/>
      <c r="I62" s="627"/>
      <c r="J62" s="627"/>
      <c r="K62" s="268"/>
      <c r="L62" s="268"/>
      <c r="M62" s="268"/>
      <c r="N62" s="268"/>
      <c r="O62" s="268"/>
      <c r="P62" s="268"/>
      <c r="Q62" s="268"/>
      <c r="R62" s="268"/>
    </row>
    <row r="63" spans="2:18" s="8" customFormat="1" ht="20.100000000000001" customHeight="1" x14ac:dyDescent="0.2">
      <c r="B63" s="39" t="s">
        <v>182</v>
      </c>
      <c r="C63" s="40"/>
      <c r="D63" s="40"/>
      <c r="E63" s="40"/>
      <c r="F63" s="40"/>
      <c r="G63" s="40"/>
      <c r="H63" s="40"/>
      <c r="I63" s="40"/>
      <c r="J63" s="40"/>
    </row>
    <row r="64" spans="2:18" ht="20.100000000000001" customHeight="1" x14ac:dyDescent="0.2">
      <c r="B64" s="627" t="s">
        <v>192</v>
      </c>
      <c r="C64" s="627"/>
      <c r="D64" s="627"/>
      <c r="E64" s="627"/>
      <c r="F64" s="627"/>
      <c r="G64" s="627"/>
      <c r="H64" s="627"/>
      <c r="I64" s="627"/>
      <c r="J64" s="627"/>
    </row>
  </sheetData>
  <mergeCells count="5">
    <mergeCell ref="B64:J64"/>
    <mergeCell ref="B2:J2"/>
    <mergeCell ref="B4:J4"/>
    <mergeCell ref="B5:J5"/>
    <mergeCell ref="B62:J62"/>
  </mergeCells>
  <phoneticPr fontId="4" type="noConversion"/>
  <printOptions horizontalCentered="1" verticalCentered="1"/>
  <pageMargins left="0.59055118110236227" right="0" top="0" bottom="0" header="0" footer="0"/>
  <pageSetup paperSize="9" scale="75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16</vt:i4>
      </vt:variant>
    </vt:vector>
  </HeadingPairs>
  <TitlesOfParts>
    <vt:vector size="32" baseType="lpstr">
      <vt:lpstr>C-1</vt:lpstr>
      <vt:lpstr>G-01</vt:lpstr>
      <vt:lpstr>C-2</vt:lpstr>
      <vt:lpstr>C-3</vt:lpstr>
      <vt:lpstr>C-4</vt:lpstr>
      <vt:lpstr>C-5</vt:lpstr>
      <vt:lpstr>G-02</vt:lpstr>
      <vt:lpstr>C-6</vt:lpstr>
      <vt:lpstr>G-03</vt:lpstr>
      <vt:lpstr>C-7</vt:lpstr>
      <vt:lpstr>C-8</vt:lpstr>
      <vt:lpstr>C-9</vt:lpstr>
      <vt:lpstr>GRÁF-4</vt:lpstr>
      <vt:lpstr>C-10</vt:lpstr>
      <vt:lpstr>GRÁF-5</vt:lpstr>
      <vt:lpstr>C-11</vt:lpstr>
      <vt:lpstr>'C-1'!Área_de_impresión</vt:lpstr>
      <vt:lpstr>'C-10'!Área_de_impresión</vt:lpstr>
      <vt:lpstr>'C-11'!Área_de_impresión</vt:lpstr>
      <vt:lpstr>'C-2'!Área_de_impresión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'G-01'!Área_de_impresión</vt:lpstr>
      <vt:lpstr>'G-02'!Área_de_impresión</vt:lpstr>
      <vt:lpstr>'G-03'!Área_de_impresión</vt:lpstr>
      <vt:lpstr>'GRÁF-4'!Área_de_impresión</vt:lpstr>
      <vt:lpstr>'GRÁF-5'!Área_de_impresión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huelgas</dc:title>
  <dc:creator>Guillermo Moreno A.</dc:creator>
  <cp:lastModifiedBy>William Bardales Chavez</cp:lastModifiedBy>
  <cp:lastPrinted>2020-07-01T14:48:12Z</cp:lastPrinted>
  <dcterms:created xsi:type="dcterms:W3CDTF">1996-12-06T00:24:03Z</dcterms:created>
  <dcterms:modified xsi:type="dcterms:W3CDTF">2020-07-01T14:48:50Z</dcterms:modified>
</cp:coreProperties>
</file>