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drawings/drawing11.xml" ContentType="application/vnd.openxmlformats-officedocument.drawingml.chartshapes+xml"/>
  <Override PartName="/xl/charts/chart12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8.xml" ContentType="application/vnd.openxmlformats-officedocument.drawing+xml"/>
  <Override PartName="/xl/charts/chart2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2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23.xml" ContentType="application/vnd.openxmlformats-officedocument.drawing+xml"/>
  <Override PartName="/xl/charts/chart28.xml" ContentType="application/vnd.openxmlformats-officedocument.drawingml.chart+xml"/>
  <Override PartName="/xl/drawings/drawing24.xml" ContentType="application/vnd.openxmlformats-officedocument.drawing+xml"/>
  <Override PartName="/xl/charts/chart29.xml" ContentType="application/vnd.openxmlformats-officedocument.drawingml.chart+xml"/>
  <Override PartName="/xl/drawings/drawing25.xml" ContentType="application/vnd.openxmlformats-officedocument.drawing+xml"/>
  <Override PartName="/xl/charts/chart3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-120" yWindow="-120" windowWidth="29040" windowHeight="15840" tabRatio="832" activeTab="14"/>
  </bookViews>
  <sheets>
    <sheet name="C-136" sheetId="3" r:id="rId1"/>
    <sheet name="C-137" sheetId="35" r:id="rId2"/>
    <sheet name="C-138 - G-21" sheetId="5" r:id="rId3"/>
    <sheet name="C-139" sheetId="4" r:id="rId4"/>
    <sheet name="C-140" sheetId="6" r:id="rId5"/>
    <sheet name="C-141" sheetId="37" r:id="rId6"/>
    <sheet name="C-142" sheetId="25" r:id="rId7"/>
    <sheet name="C-143" sheetId="26" r:id="rId8"/>
    <sheet name="C-144" sheetId="27" r:id="rId9"/>
    <sheet name="C-145" sheetId="40" r:id="rId10"/>
    <sheet name="C-146" sheetId="41" r:id="rId11"/>
    <sheet name="C-147-G22" sheetId="42" r:id="rId12"/>
    <sheet name="C-148" sheetId="43" r:id="rId13"/>
    <sheet name="C-149" sheetId="44" r:id="rId14"/>
    <sheet name="C-150" sheetId="36" r:id="rId15"/>
    <sheet name="C-151" sheetId="39" r:id="rId16"/>
  </sheets>
  <definedNames>
    <definedName name="_xlnm._FilterDatabase" localSheetId="6" hidden="1">'C-142'!$C$64:$D$69</definedName>
    <definedName name="_xlnm.Print_Area" localSheetId="0">'C-136'!$C$1:$P$40</definedName>
    <definedName name="_xlnm.Print_Area" localSheetId="1">'C-137'!$C$1:$E$44</definedName>
    <definedName name="_xlnm.Print_Area" localSheetId="2">'C-138 - G-21'!$C$1:$H$145</definedName>
    <definedName name="_xlnm.Print_Area" localSheetId="3">'C-139'!$B$2:$O$56</definedName>
    <definedName name="_xlnm.Print_Area" localSheetId="4">'C-140'!$C$2:$P$91</definedName>
    <definedName name="_xlnm.Print_Area" localSheetId="5">'C-141'!$B$2:$F$67</definedName>
    <definedName name="_xlnm.Print_Area" localSheetId="6">'C-142'!$C$1:$G$54</definedName>
    <definedName name="_xlnm.Print_Area" localSheetId="7">'C-143'!$B$1:$I$62</definedName>
    <definedName name="_xlnm.Print_Area" localSheetId="8">'C-144'!$C$2:$F$45</definedName>
    <definedName name="_xlnm.Print_Area" localSheetId="9">'C-145'!$A$1:$V$74</definedName>
    <definedName name="_xlnm.Print_Area" localSheetId="10">'C-146'!$C$1:$L$91</definedName>
    <definedName name="_xlnm.Print_Area" localSheetId="11">'C-147-G22'!$C$1:$G$124</definedName>
    <definedName name="_xlnm.Print_Area" localSheetId="12">'C-148'!$C$1:$H$64</definedName>
    <definedName name="_xlnm.Print_Area" localSheetId="13">'C-149'!$C$2:$AE$58</definedName>
    <definedName name="_xlnm.Print_Area" localSheetId="14">'C-150'!$B$1:$J$90</definedName>
    <definedName name="_xlnm.Print_Area" localSheetId="15">'C-151'!$B$1:$Q$72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9" i="6" l="1"/>
  <c r="T90" i="6" s="1"/>
  <c r="U78" i="6"/>
  <c r="X89" i="6" l="1"/>
  <c r="P52" i="6"/>
  <c r="E14" i="6"/>
  <c r="F14" i="6"/>
  <c r="G14" i="6"/>
  <c r="H14" i="6"/>
  <c r="I14" i="6"/>
  <c r="J14" i="6"/>
  <c r="K14" i="6"/>
  <c r="L14" i="6"/>
  <c r="M14" i="6"/>
  <c r="N14" i="6"/>
  <c r="O14" i="6"/>
  <c r="D14" i="6"/>
  <c r="E10" i="6"/>
  <c r="F10" i="6"/>
  <c r="G10" i="6"/>
  <c r="H10" i="6"/>
  <c r="I10" i="6"/>
  <c r="J10" i="6"/>
  <c r="K10" i="6"/>
  <c r="L10" i="6"/>
  <c r="M10" i="6"/>
  <c r="N10" i="6"/>
  <c r="O10" i="6"/>
  <c r="D10" i="6"/>
  <c r="D46" i="6"/>
  <c r="E46" i="6"/>
  <c r="F46" i="6"/>
  <c r="G46" i="6"/>
  <c r="H46" i="6"/>
  <c r="I46" i="6"/>
  <c r="J46" i="6"/>
  <c r="L46" i="6"/>
  <c r="M46" i="6"/>
  <c r="N46" i="6"/>
  <c r="O46" i="6"/>
  <c r="K46" i="6"/>
  <c r="P48" i="6"/>
  <c r="E33" i="6"/>
  <c r="F33" i="6"/>
  <c r="G33" i="6"/>
  <c r="H33" i="6"/>
  <c r="I33" i="6"/>
  <c r="J33" i="6"/>
  <c r="K33" i="6"/>
  <c r="L33" i="6"/>
  <c r="M33" i="6"/>
  <c r="N33" i="6"/>
  <c r="O33" i="6"/>
  <c r="D33" i="6"/>
  <c r="P36" i="6"/>
  <c r="E25" i="6"/>
  <c r="F25" i="6"/>
  <c r="G25" i="6"/>
  <c r="H25" i="6"/>
  <c r="I25" i="6"/>
  <c r="J25" i="6"/>
  <c r="K25" i="6"/>
  <c r="L25" i="6"/>
  <c r="M25" i="6"/>
  <c r="N25" i="6"/>
  <c r="O25" i="6"/>
  <c r="P25" i="6"/>
  <c r="D25" i="6"/>
  <c r="D22" i="6"/>
  <c r="P19" i="6"/>
  <c r="E17" i="6"/>
  <c r="F17" i="6"/>
  <c r="G17" i="6"/>
  <c r="H17" i="6"/>
  <c r="I17" i="6"/>
  <c r="J17" i="6"/>
  <c r="K17" i="6"/>
  <c r="L17" i="6"/>
  <c r="M17" i="6"/>
  <c r="N17" i="6"/>
  <c r="O17" i="6"/>
  <c r="D17" i="6"/>
  <c r="P16" i="6"/>
  <c r="P18" i="6"/>
  <c r="P21" i="6"/>
  <c r="P23" i="6"/>
  <c r="P24" i="6"/>
  <c r="P29" i="6"/>
  <c r="P30" i="6"/>
  <c r="P31" i="6"/>
  <c r="P32" i="6"/>
  <c r="P34" i="6"/>
  <c r="P35" i="6"/>
  <c r="P38" i="6"/>
  <c r="P39" i="6"/>
  <c r="P41" i="6"/>
  <c r="P43" i="6"/>
  <c r="P45" i="6"/>
  <c r="P47" i="6"/>
  <c r="P50" i="6"/>
  <c r="P51" i="6"/>
  <c r="P53" i="6"/>
  <c r="P54" i="6"/>
  <c r="P56" i="6"/>
  <c r="P58" i="6"/>
  <c r="P59" i="6"/>
  <c r="P61" i="6"/>
  <c r="P15" i="6"/>
  <c r="E12" i="6"/>
  <c r="F12" i="6"/>
  <c r="G12" i="6"/>
  <c r="H12" i="6"/>
  <c r="I12" i="6"/>
  <c r="J12" i="6"/>
  <c r="K12" i="6"/>
  <c r="L12" i="6"/>
  <c r="M12" i="6"/>
  <c r="N12" i="6"/>
  <c r="O12" i="6"/>
  <c r="D12" i="6"/>
  <c r="P13" i="6"/>
  <c r="P12" i="6" s="1"/>
  <c r="P11" i="6"/>
  <c r="P10" i="6" s="1"/>
  <c r="P14" i="6" l="1"/>
  <c r="P46" i="6"/>
  <c r="P33" i="6"/>
  <c r="P17" i="6"/>
  <c r="E58" i="41"/>
  <c r="F58" i="41"/>
  <c r="G58" i="41"/>
  <c r="H58" i="41"/>
  <c r="I58" i="41"/>
  <c r="J58" i="41"/>
  <c r="K58" i="41"/>
  <c r="E57" i="41"/>
  <c r="F57" i="41"/>
  <c r="G57" i="41"/>
  <c r="H57" i="41"/>
  <c r="I57" i="41"/>
  <c r="J57" i="41"/>
  <c r="K57" i="41"/>
  <c r="L54" i="41"/>
  <c r="L53" i="41"/>
  <c r="F52" i="41"/>
  <c r="G52" i="41"/>
  <c r="H52" i="41"/>
  <c r="I52" i="41"/>
  <c r="J52" i="41"/>
  <c r="K52" i="41"/>
  <c r="E52" i="41"/>
  <c r="L50" i="41"/>
  <c r="L12" i="41"/>
  <c r="L11" i="41"/>
  <c r="L14" i="41"/>
  <c r="L52" i="41" l="1"/>
  <c r="Q27" i="39"/>
  <c r="AJ52" i="39"/>
  <c r="AI52" i="39"/>
  <c r="AJ48" i="39"/>
  <c r="N77" i="36" l="1"/>
  <c r="O77" i="36"/>
  <c r="P77" i="36"/>
  <c r="Q77" i="36"/>
  <c r="R77" i="36"/>
  <c r="S77" i="36"/>
  <c r="T77" i="36"/>
  <c r="U77" i="36"/>
  <c r="V77" i="36"/>
  <c r="W77" i="36"/>
  <c r="X77" i="36"/>
  <c r="Y77" i="36"/>
  <c r="Z77" i="36"/>
  <c r="AA77" i="36"/>
  <c r="AD23" i="44"/>
  <c r="AE23" i="44"/>
  <c r="F23" i="44"/>
  <c r="J34" i="43" l="1"/>
  <c r="P27" i="43" l="1"/>
  <c r="P28" i="43" s="1"/>
  <c r="R26" i="43"/>
  <c r="L26" i="43"/>
  <c r="L27" i="43" s="1"/>
  <c r="M26" i="43"/>
  <c r="H23" i="43"/>
  <c r="E12" i="42" l="1"/>
  <c r="F12" i="42"/>
  <c r="D12" i="42"/>
  <c r="G12" i="42" s="1"/>
  <c r="F57" i="42"/>
  <c r="F56" i="42"/>
  <c r="E56" i="42"/>
  <c r="E57" i="42"/>
  <c r="D57" i="42"/>
  <c r="D56" i="42"/>
  <c r="G11" i="42" l="1"/>
  <c r="G53" i="42"/>
  <c r="G52" i="42"/>
  <c r="E51" i="42"/>
  <c r="F51" i="42"/>
  <c r="D51" i="42"/>
  <c r="P27" i="40"/>
  <c r="T25" i="40"/>
  <c r="U25" i="40"/>
  <c r="F27" i="40"/>
  <c r="L38" i="27"/>
  <c r="K38" i="27"/>
  <c r="E26" i="27"/>
  <c r="D26" i="27"/>
  <c r="F24" i="27"/>
  <c r="E26" i="25"/>
  <c r="F26" i="25"/>
  <c r="G51" i="42" l="1"/>
  <c r="V25" i="40"/>
  <c r="K71" i="25"/>
  <c r="K72" i="25" s="1"/>
  <c r="L70" i="25"/>
  <c r="G72" i="25"/>
  <c r="G74" i="25" s="1"/>
  <c r="H71" i="25"/>
  <c r="D74" i="25"/>
  <c r="D72" i="25"/>
  <c r="E7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10" i="25"/>
  <c r="D26" i="25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K63" i="37"/>
  <c r="K64" i="37" s="1"/>
  <c r="L62" i="37"/>
  <c r="K73" i="25" l="1"/>
  <c r="K52" i="37"/>
  <c r="L51" i="37"/>
  <c r="F24" i="37"/>
  <c r="F25" i="37"/>
  <c r="C27" i="37"/>
  <c r="D27" i="37"/>
  <c r="E27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U33" i="4"/>
  <c r="U34" i="4" s="1"/>
  <c r="V32" i="4"/>
  <c r="O10" i="4"/>
  <c r="G60" i="5"/>
  <c r="D22" i="35" l="1"/>
  <c r="P11" i="3"/>
  <c r="G27" i="39"/>
  <c r="Z47" i="39" l="1"/>
  <c r="Z48" i="39" s="1"/>
  <c r="AA47" i="39"/>
  <c r="AA48" i="39" s="1"/>
  <c r="AB47" i="39"/>
  <c r="AB48" i="39" s="1"/>
  <c r="AC47" i="39"/>
  <c r="AC48" i="39" s="1"/>
  <c r="AD47" i="39"/>
  <c r="AD48" i="39" s="1"/>
  <c r="AE47" i="39"/>
  <c r="AE48" i="39" s="1"/>
  <c r="AF47" i="39"/>
  <c r="AF48" i="39" s="1"/>
  <c r="AH47" i="39"/>
  <c r="AH48" i="39" s="1"/>
  <c r="X47" i="39"/>
  <c r="X48" i="39" s="1"/>
  <c r="Y48" i="39"/>
  <c r="AI48" i="39"/>
  <c r="W48" i="39"/>
  <c r="P27" i="39"/>
  <c r="F64" i="36"/>
  <c r="G64" i="36"/>
  <c r="H64" i="36"/>
  <c r="E64" i="36"/>
  <c r="I62" i="36"/>
  <c r="I63" i="36"/>
  <c r="I65" i="36"/>
  <c r="I66" i="36"/>
  <c r="I67" i="36"/>
  <c r="I61" i="36"/>
  <c r="F60" i="36"/>
  <c r="G60" i="36"/>
  <c r="H60" i="36"/>
  <c r="E60" i="36"/>
  <c r="AB23" i="44"/>
  <c r="AC23" i="44"/>
  <c r="I64" i="36" l="1"/>
  <c r="I60" i="36"/>
  <c r="F39" i="42"/>
  <c r="E39" i="42"/>
  <c r="G41" i="42"/>
  <c r="G40" i="42"/>
  <c r="F25" i="41"/>
  <c r="G25" i="41"/>
  <c r="H25" i="41"/>
  <c r="I25" i="41"/>
  <c r="J25" i="41"/>
  <c r="K25" i="41"/>
  <c r="E25" i="41"/>
  <c r="E28" i="41"/>
  <c r="D23" i="44" l="1"/>
  <c r="G23" i="44"/>
  <c r="H23" i="44"/>
  <c r="I23" i="44"/>
  <c r="J23" i="44"/>
  <c r="K23" i="44"/>
  <c r="L23" i="44"/>
  <c r="M23" i="44"/>
  <c r="N23" i="44"/>
  <c r="O23" i="44"/>
  <c r="P23" i="44"/>
  <c r="Q23" i="44"/>
  <c r="R23" i="44"/>
  <c r="S23" i="44"/>
  <c r="T23" i="44"/>
  <c r="U23" i="44"/>
  <c r="V23" i="44"/>
  <c r="W23" i="44"/>
  <c r="X23" i="44"/>
  <c r="Y23" i="44"/>
  <c r="Z23" i="44"/>
  <c r="AA23" i="44"/>
  <c r="E23" i="44"/>
  <c r="M27" i="40" l="1"/>
  <c r="N27" i="40"/>
  <c r="O27" i="40"/>
  <c r="Q27" i="40"/>
  <c r="R27" i="40"/>
  <c r="S27" i="40"/>
  <c r="C27" i="40"/>
  <c r="D27" i="40"/>
  <c r="E27" i="40"/>
  <c r="G27" i="40"/>
  <c r="H27" i="40"/>
  <c r="I27" i="40"/>
  <c r="J27" i="40"/>
  <c r="K27" i="40"/>
  <c r="L27" i="40"/>
  <c r="T12" i="40"/>
  <c r="U12" i="40"/>
  <c r="T13" i="40"/>
  <c r="U13" i="40"/>
  <c r="T14" i="40"/>
  <c r="U14" i="40"/>
  <c r="T15" i="40"/>
  <c r="U15" i="40"/>
  <c r="T16" i="40"/>
  <c r="U16" i="40"/>
  <c r="T17" i="40"/>
  <c r="U17" i="40"/>
  <c r="T18" i="40"/>
  <c r="U18" i="40"/>
  <c r="T19" i="40"/>
  <c r="U19" i="40"/>
  <c r="T20" i="40"/>
  <c r="U20" i="40"/>
  <c r="T21" i="40"/>
  <c r="U21" i="40"/>
  <c r="T22" i="40"/>
  <c r="U22" i="40"/>
  <c r="T23" i="40"/>
  <c r="U23" i="40"/>
  <c r="T24" i="40"/>
  <c r="U24" i="40"/>
  <c r="U11" i="40"/>
  <c r="T11" i="40"/>
  <c r="U27" i="40" l="1"/>
  <c r="T27" i="40"/>
  <c r="V20" i="40"/>
  <c r="V12" i="40"/>
  <c r="V23" i="40"/>
  <c r="V18" i="40"/>
  <c r="V11" i="40"/>
  <c r="V15" i="40"/>
  <c r="V17" i="40"/>
  <c r="V16" i="40"/>
  <c r="V19" i="40"/>
  <c r="V22" i="40"/>
  <c r="V21" i="40"/>
  <c r="V14" i="40"/>
  <c r="V24" i="40"/>
  <c r="V13" i="40"/>
  <c r="G10" i="42"/>
  <c r="G13" i="42"/>
  <c r="G14" i="42"/>
  <c r="G16" i="42"/>
  <c r="G17" i="42"/>
  <c r="G19" i="42"/>
  <c r="G20" i="42"/>
  <c r="G22" i="42"/>
  <c r="G23" i="42"/>
  <c r="G25" i="42"/>
  <c r="G26" i="42"/>
  <c r="G28" i="42"/>
  <c r="G29" i="42"/>
  <c r="G31" i="42"/>
  <c r="G32" i="42"/>
  <c r="G34" i="42"/>
  <c r="G35" i="42"/>
  <c r="G37" i="42"/>
  <c r="G38" i="42"/>
  <c r="G43" i="42"/>
  <c r="G44" i="42"/>
  <c r="G46" i="42"/>
  <c r="G47" i="42"/>
  <c r="V27" i="40" l="1"/>
  <c r="G50" i="42"/>
  <c r="G57" i="42" s="1"/>
  <c r="G49" i="42"/>
  <c r="G56" i="42" s="1"/>
  <c r="G55" i="42" l="1"/>
  <c r="E22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N61" i="37" l="1"/>
  <c r="N62" i="37" s="1"/>
  <c r="O60" i="37"/>
  <c r="K53" i="37"/>
  <c r="D20" i="6"/>
  <c r="E20" i="6"/>
  <c r="F20" i="6"/>
  <c r="G20" i="6"/>
  <c r="H20" i="6"/>
  <c r="I20" i="6"/>
  <c r="J20" i="6"/>
  <c r="J63" i="6" s="1"/>
  <c r="K20" i="6"/>
  <c r="L20" i="6"/>
  <c r="M20" i="6"/>
  <c r="N20" i="6"/>
  <c r="O20" i="6"/>
  <c r="E22" i="6"/>
  <c r="F22" i="6"/>
  <c r="G22" i="6"/>
  <c r="H22" i="6"/>
  <c r="I22" i="6"/>
  <c r="J22" i="6"/>
  <c r="K22" i="6"/>
  <c r="L22" i="6"/>
  <c r="M22" i="6"/>
  <c r="N22" i="6"/>
  <c r="O22" i="6"/>
  <c r="D28" i="6"/>
  <c r="E28" i="6"/>
  <c r="F28" i="6"/>
  <c r="G28" i="6"/>
  <c r="H28" i="6"/>
  <c r="I28" i="6"/>
  <c r="J28" i="6"/>
  <c r="K28" i="6"/>
  <c r="L28" i="6"/>
  <c r="M28" i="6"/>
  <c r="N28" i="6"/>
  <c r="O28" i="6"/>
  <c r="D37" i="6"/>
  <c r="E37" i="6"/>
  <c r="F37" i="6"/>
  <c r="G37" i="6"/>
  <c r="H37" i="6"/>
  <c r="I37" i="6"/>
  <c r="J37" i="6"/>
  <c r="K37" i="6"/>
  <c r="L37" i="6"/>
  <c r="M37" i="6"/>
  <c r="N37" i="6"/>
  <c r="O37" i="6"/>
  <c r="D40" i="6"/>
  <c r="E40" i="6"/>
  <c r="F40" i="6"/>
  <c r="G40" i="6"/>
  <c r="H40" i="6"/>
  <c r="I40" i="6"/>
  <c r="J40" i="6"/>
  <c r="K40" i="6"/>
  <c r="L40" i="6"/>
  <c r="M40" i="6"/>
  <c r="N40" i="6"/>
  <c r="O40" i="6"/>
  <c r="D42" i="6"/>
  <c r="E42" i="6"/>
  <c r="F42" i="6"/>
  <c r="G42" i="6"/>
  <c r="H42" i="6"/>
  <c r="I42" i="6"/>
  <c r="J42" i="6"/>
  <c r="K42" i="6"/>
  <c r="L42" i="6"/>
  <c r="M42" i="6"/>
  <c r="N42" i="6"/>
  <c r="O42" i="6"/>
  <c r="D44" i="6"/>
  <c r="E44" i="6"/>
  <c r="F44" i="6"/>
  <c r="G44" i="6"/>
  <c r="H44" i="6"/>
  <c r="I44" i="6"/>
  <c r="J44" i="6"/>
  <c r="K44" i="6"/>
  <c r="L44" i="6"/>
  <c r="M44" i="6"/>
  <c r="N44" i="6"/>
  <c r="O44" i="6"/>
  <c r="D49" i="6"/>
  <c r="E49" i="6"/>
  <c r="F49" i="6"/>
  <c r="G49" i="6"/>
  <c r="H49" i="6"/>
  <c r="I49" i="6"/>
  <c r="J49" i="6"/>
  <c r="K49" i="6"/>
  <c r="L49" i="6"/>
  <c r="M49" i="6"/>
  <c r="N49" i="6"/>
  <c r="O49" i="6"/>
  <c r="D55" i="6"/>
  <c r="E55" i="6"/>
  <c r="F55" i="6"/>
  <c r="G55" i="6"/>
  <c r="H55" i="6"/>
  <c r="I55" i="6"/>
  <c r="J55" i="6"/>
  <c r="K55" i="6"/>
  <c r="L55" i="6"/>
  <c r="M55" i="6"/>
  <c r="N55" i="6"/>
  <c r="O55" i="6"/>
  <c r="D57" i="6"/>
  <c r="E57" i="6"/>
  <c r="F57" i="6"/>
  <c r="G57" i="6"/>
  <c r="H57" i="6"/>
  <c r="I57" i="6"/>
  <c r="J57" i="6"/>
  <c r="K57" i="6"/>
  <c r="L57" i="6"/>
  <c r="M57" i="6"/>
  <c r="N57" i="6"/>
  <c r="O57" i="6"/>
  <c r="D60" i="6"/>
  <c r="E60" i="6"/>
  <c r="F60" i="6"/>
  <c r="G60" i="6"/>
  <c r="H60" i="6"/>
  <c r="I60" i="6"/>
  <c r="J60" i="6"/>
  <c r="K60" i="6"/>
  <c r="L60" i="6"/>
  <c r="M60" i="6"/>
  <c r="N60" i="6"/>
  <c r="O60" i="6"/>
  <c r="C26" i="4"/>
  <c r="G26" i="4"/>
  <c r="F63" i="6" l="1"/>
  <c r="N63" i="6"/>
  <c r="M63" i="6"/>
  <c r="I63" i="6"/>
  <c r="E63" i="6"/>
  <c r="L63" i="6"/>
  <c r="H63" i="6"/>
  <c r="D63" i="6"/>
  <c r="O63" i="6"/>
  <c r="K63" i="6"/>
  <c r="G63" i="6"/>
  <c r="P55" i="6"/>
  <c r="P44" i="6"/>
  <c r="P40" i="6"/>
  <c r="P28" i="6"/>
  <c r="P22" i="6"/>
  <c r="P60" i="6"/>
  <c r="P57" i="6"/>
  <c r="P49" i="6"/>
  <c r="P42" i="6"/>
  <c r="P37" i="6"/>
  <c r="P20" i="6"/>
  <c r="F28" i="41"/>
  <c r="G28" i="41"/>
  <c r="H28" i="41"/>
  <c r="I28" i="41"/>
  <c r="J28" i="41"/>
  <c r="K28" i="41"/>
  <c r="F31" i="41"/>
  <c r="G31" i="41"/>
  <c r="H31" i="41"/>
  <c r="I31" i="41"/>
  <c r="J31" i="41"/>
  <c r="K31" i="41"/>
  <c r="E31" i="41"/>
  <c r="P63" i="6" l="1"/>
  <c r="F34" i="41"/>
  <c r="G34" i="41"/>
  <c r="H34" i="41"/>
  <c r="I34" i="41"/>
  <c r="J34" i="41"/>
  <c r="K34" i="41"/>
  <c r="E34" i="41"/>
  <c r="F37" i="41"/>
  <c r="G37" i="41"/>
  <c r="H37" i="41"/>
  <c r="I37" i="41"/>
  <c r="J37" i="41"/>
  <c r="K37" i="41"/>
  <c r="E37" i="41"/>
  <c r="F40" i="41"/>
  <c r="G40" i="41"/>
  <c r="H40" i="41"/>
  <c r="I40" i="41"/>
  <c r="J40" i="41"/>
  <c r="K40" i="41"/>
  <c r="E40" i="41"/>
  <c r="F43" i="41"/>
  <c r="G43" i="41"/>
  <c r="H43" i="41"/>
  <c r="I43" i="41"/>
  <c r="J43" i="41"/>
  <c r="K43" i="41"/>
  <c r="E43" i="41"/>
  <c r="F46" i="41"/>
  <c r="G46" i="41"/>
  <c r="H46" i="41"/>
  <c r="I46" i="41"/>
  <c r="J46" i="41"/>
  <c r="K46" i="41"/>
  <c r="E46" i="41"/>
  <c r="F49" i="41"/>
  <c r="G49" i="41"/>
  <c r="H49" i="41"/>
  <c r="I49" i="41"/>
  <c r="J49" i="41"/>
  <c r="K49" i="41"/>
  <c r="E49" i="41"/>
  <c r="F22" i="41"/>
  <c r="G22" i="41"/>
  <c r="H22" i="41"/>
  <c r="I22" i="41"/>
  <c r="J22" i="41"/>
  <c r="K22" i="41"/>
  <c r="E22" i="41"/>
  <c r="F19" i="41"/>
  <c r="G19" i="41"/>
  <c r="H19" i="41"/>
  <c r="I19" i="41"/>
  <c r="J19" i="41"/>
  <c r="K19" i="41"/>
  <c r="E19" i="41"/>
  <c r="E16" i="41"/>
  <c r="F16" i="41"/>
  <c r="G16" i="41"/>
  <c r="H16" i="41"/>
  <c r="I16" i="41"/>
  <c r="J16" i="41"/>
  <c r="K16" i="41"/>
  <c r="F13" i="41"/>
  <c r="G13" i="41"/>
  <c r="H13" i="41"/>
  <c r="I13" i="41"/>
  <c r="J13" i="41"/>
  <c r="K13" i="41"/>
  <c r="E13" i="41"/>
  <c r="E48" i="42"/>
  <c r="F48" i="42"/>
  <c r="D48" i="42"/>
  <c r="E45" i="42"/>
  <c r="F45" i="42"/>
  <c r="D45" i="42"/>
  <c r="E42" i="42"/>
  <c r="F42" i="42"/>
  <c r="D42" i="42"/>
  <c r="D39" i="42"/>
  <c r="G39" i="42" s="1"/>
  <c r="E36" i="42"/>
  <c r="F36" i="42"/>
  <c r="D36" i="42"/>
  <c r="E33" i="42"/>
  <c r="F33" i="42"/>
  <c r="D33" i="42"/>
  <c r="E30" i="42"/>
  <c r="F30" i="42"/>
  <c r="D30" i="42"/>
  <c r="E27" i="42"/>
  <c r="F27" i="42"/>
  <c r="D27" i="42"/>
  <c r="E24" i="42"/>
  <c r="F24" i="42"/>
  <c r="D24" i="42"/>
  <c r="E21" i="42"/>
  <c r="F21" i="42"/>
  <c r="D21" i="42"/>
  <c r="E18" i="42"/>
  <c r="F18" i="42"/>
  <c r="D18" i="42"/>
  <c r="D15" i="42"/>
  <c r="E15" i="42"/>
  <c r="F15" i="42"/>
  <c r="E9" i="42"/>
  <c r="G33" i="42" l="1"/>
  <c r="G45" i="42"/>
  <c r="G27" i="42"/>
  <c r="G15" i="42"/>
  <c r="G36" i="42"/>
  <c r="G48" i="42"/>
  <c r="G42" i="42"/>
  <c r="G30" i="42"/>
  <c r="G24" i="42"/>
  <c r="G21" i="42"/>
  <c r="G18" i="42"/>
  <c r="E55" i="42"/>
  <c r="V33" i="4" l="1"/>
  <c r="D26" i="4"/>
  <c r="E26" i="4"/>
  <c r="F26" i="4"/>
  <c r="H26" i="4"/>
  <c r="I26" i="4"/>
  <c r="J26" i="4"/>
  <c r="K26" i="4"/>
  <c r="L26" i="4"/>
  <c r="M26" i="4"/>
  <c r="N26" i="4"/>
  <c r="F27" i="37" l="1"/>
  <c r="E52" i="5"/>
  <c r="F52" i="5"/>
  <c r="G52" i="5"/>
  <c r="D52" i="5"/>
  <c r="E48" i="5"/>
  <c r="F48" i="5"/>
  <c r="G48" i="5"/>
  <c r="D48" i="5"/>
  <c r="E44" i="5"/>
  <c r="F44" i="5"/>
  <c r="G44" i="5"/>
  <c r="D44" i="5"/>
  <c r="E40" i="5"/>
  <c r="F40" i="5"/>
  <c r="G40" i="5"/>
  <c r="D40" i="5"/>
  <c r="E36" i="5"/>
  <c r="F36" i="5"/>
  <c r="G36" i="5"/>
  <c r="D36" i="5"/>
  <c r="E32" i="5"/>
  <c r="F32" i="5"/>
  <c r="G32" i="5"/>
  <c r="D32" i="5"/>
  <c r="E28" i="5"/>
  <c r="F28" i="5"/>
  <c r="G28" i="5"/>
  <c r="D28" i="5"/>
  <c r="E24" i="5"/>
  <c r="F24" i="5"/>
  <c r="G24" i="5"/>
  <c r="D24" i="5"/>
  <c r="E20" i="5"/>
  <c r="F20" i="5"/>
  <c r="G20" i="5"/>
  <c r="D20" i="5"/>
  <c r="E16" i="5"/>
  <c r="F16" i="5"/>
  <c r="G16" i="5"/>
  <c r="D16" i="5"/>
  <c r="E12" i="5"/>
  <c r="F12" i="5"/>
  <c r="G12" i="5"/>
  <c r="D12" i="5"/>
  <c r="E8" i="5"/>
  <c r="F8" i="5"/>
  <c r="G8" i="5"/>
  <c r="D8" i="5"/>
  <c r="O26" i="4" l="1"/>
  <c r="E58" i="5"/>
  <c r="F58" i="5"/>
  <c r="G58" i="5"/>
  <c r="E59" i="5"/>
  <c r="F59" i="5"/>
  <c r="G59" i="5"/>
  <c r="E60" i="5"/>
  <c r="F60" i="5"/>
  <c r="D59" i="5"/>
  <c r="D60" i="5"/>
  <c r="D58" i="5"/>
  <c r="H10" i="5"/>
  <c r="H11" i="5"/>
  <c r="H13" i="5"/>
  <c r="H14" i="5"/>
  <c r="H15" i="5"/>
  <c r="H17" i="5"/>
  <c r="H18" i="5"/>
  <c r="H19" i="5"/>
  <c r="H21" i="5"/>
  <c r="H22" i="5"/>
  <c r="H23" i="5"/>
  <c r="H25" i="5"/>
  <c r="H26" i="5"/>
  <c r="H27" i="5"/>
  <c r="H29" i="5"/>
  <c r="H30" i="5"/>
  <c r="H31" i="5"/>
  <c r="H33" i="5"/>
  <c r="H34" i="5"/>
  <c r="H35" i="5"/>
  <c r="H37" i="5"/>
  <c r="H38" i="5"/>
  <c r="H39" i="5"/>
  <c r="H41" i="5"/>
  <c r="H42" i="5"/>
  <c r="H43" i="5"/>
  <c r="H45" i="5"/>
  <c r="H46" i="5"/>
  <c r="H47" i="5"/>
  <c r="H49" i="5"/>
  <c r="H50" i="5"/>
  <c r="H51" i="5"/>
  <c r="H53" i="5"/>
  <c r="H54" i="5"/>
  <c r="H55" i="5"/>
  <c r="H9" i="5"/>
  <c r="H60" i="5" l="1"/>
  <c r="D57" i="5"/>
  <c r="H8" i="5"/>
  <c r="H24" i="5"/>
  <c r="H32" i="5"/>
  <c r="H44" i="5"/>
  <c r="H12" i="5"/>
  <c r="H40" i="5"/>
  <c r="H48" i="5"/>
  <c r="H16" i="5"/>
  <c r="H52" i="5"/>
  <c r="H20" i="5"/>
  <c r="H28" i="5"/>
  <c r="H36" i="5"/>
  <c r="H59" i="5"/>
  <c r="H58" i="5"/>
  <c r="O27" i="39"/>
  <c r="H56" i="36"/>
  <c r="I57" i="36"/>
  <c r="I58" i="36"/>
  <c r="I59" i="36"/>
  <c r="I55" i="36"/>
  <c r="I54" i="36"/>
  <c r="I53" i="36"/>
  <c r="H52" i="36"/>
  <c r="G52" i="36"/>
  <c r="F52" i="36"/>
  <c r="E52" i="36"/>
  <c r="H57" i="5" l="1"/>
  <c r="I56" i="36"/>
  <c r="I52" i="36"/>
  <c r="D13" i="3"/>
  <c r="F10" i="41" l="1"/>
  <c r="F56" i="41" s="1"/>
  <c r="L15" i="41"/>
  <c r="G10" i="41"/>
  <c r="G56" i="41" s="1"/>
  <c r="H10" i="41"/>
  <c r="H56" i="41" s="1"/>
  <c r="I10" i="41"/>
  <c r="I56" i="41" s="1"/>
  <c r="J10" i="41"/>
  <c r="J56" i="41" s="1"/>
  <c r="K10" i="41"/>
  <c r="K56" i="41" s="1"/>
  <c r="E10" i="41"/>
  <c r="E56" i="41" s="1"/>
  <c r="D9" i="42"/>
  <c r="F10" i="26"/>
  <c r="F11" i="26"/>
  <c r="F12" i="26"/>
  <c r="F13" i="26"/>
  <c r="F14" i="26"/>
  <c r="F15" i="26"/>
  <c r="F16" i="26"/>
  <c r="F17" i="26"/>
  <c r="F18" i="26"/>
  <c r="F19" i="26"/>
  <c r="F20" i="26"/>
  <c r="F9" i="26"/>
  <c r="D55" i="42" l="1"/>
  <c r="L13" i="41"/>
  <c r="AG47" i="39"/>
  <c r="AG48" i="39" s="1"/>
  <c r="N27" i="39"/>
  <c r="F56" i="36" l="1"/>
  <c r="G56" i="36"/>
  <c r="E56" i="36"/>
  <c r="I71" i="25"/>
  <c r="L27" i="39" l="1"/>
  <c r="I47" i="36" l="1"/>
  <c r="I46" i="36"/>
  <c r="I45" i="36"/>
  <c r="H44" i="36"/>
  <c r="G44" i="36"/>
  <c r="F44" i="36"/>
  <c r="E44" i="36"/>
  <c r="I44" i="36" l="1"/>
  <c r="G11" i="25" l="1"/>
  <c r="G26" i="25" s="1"/>
  <c r="K27" i="39" l="1"/>
  <c r="M27" i="39"/>
  <c r="I43" i="36" l="1"/>
  <c r="I42" i="36"/>
  <c r="I41" i="36"/>
  <c r="H40" i="36"/>
  <c r="G40" i="36"/>
  <c r="F40" i="36"/>
  <c r="E40" i="36"/>
  <c r="I40" i="36" l="1"/>
  <c r="P10" i="3" l="1"/>
  <c r="F9" i="42" l="1"/>
  <c r="L51" i="41"/>
  <c r="L49" i="41" s="1"/>
  <c r="L48" i="41"/>
  <c r="L47" i="41"/>
  <c r="L45" i="41"/>
  <c r="L44" i="41"/>
  <c r="L42" i="41"/>
  <c r="L41" i="41"/>
  <c r="L39" i="41"/>
  <c r="L38" i="41"/>
  <c r="L36" i="41"/>
  <c r="L35" i="41"/>
  <c r="L33" i="41"/>
  <c r="L32" i="41"/>
  <c r="L30" i="41"/>
  <c r="L29" i="41"/>
  <c r="L27" i="41"/>
  <c r="L26" i="41"/>
  <c r="L24" i="41"/>
  <c r="L23" i="41"/>
  <c r="L21" i="41"/>
  <c r="L20" i="41"/>
  <c r="L18" i="41"/>
  <c r="L17" i="41"/>
  <c r="L57" i="41" s="1"/>
  <c r="L58" i="41" l="1"/>
  <c r="L37" i="41"/>
  <c r="L25" i="41"/>
  <c r="F55" i="42"/>
  <c r="G9" i="42"/>
  <c r="L34" i="41"/>
  <c r="L43" i="41"/>
  <c r="L31" i="41"/>
  <c r="L46" i="41"/>
  <c r="L40" i="41"/>
  <c r="L28" i="41"/>
  <c r="L22" i="41"/>
  <c r="L19" i="41"/>
  <c r="L10" i="41"/>
  <c r="L56" i="41" s="1"/>
  <c r="L16" i="41"/>
  <c r="I39" i="36" l="1"/>
  <c r="I38" i="36"/>
  <c r="I37" i="36"/>
  <c r="H36" i="36"/>
  <c r="G36" i="36"/>
  <c r="F36" i="36"/>
  <c r="E36" i="36"/>
  <c r="I36" i="36" l="1"/>
  <c r="O13" i="3" l="1"/>
  <c r="N13" i="3"/>
  <c r="M13" i="3"/>
  <c r="L13" i="3"/>
  <c r="K13" i="3"/>
  <c r="J13" i="3"/>
  <c r="I13" i="3"/>
  <c r="H13" i="3"/>
  <c r="G13" i="3"/>
  <c r="F13" i="3"/>
  <c r="E13" i="3"/>
  <c r="P13" i="3" l="1"/>
  <c r="B27" i="40"/>
  <c r="G25" i="43"/>
  <c r="F25" i="43"/>
  <c r="E25" i="43"/>
  <c r="H22" i="43"/>
  <c r="H21" i="43"/>
  <c r="H20" i="43"/>
  <c r="H19" i="43"/>
  <c r="H18" i="43"/>
  <c r="H17" i="43"/>
  <c r="H16" i="43"/>
  <c r="H15" i="43"/>
  <c r="H14" i="43"/>
  <c r="H13" i="43"/>
  <c r="H12" i="43"/>
  <c r="H11" i="43"/>
  <c r="H10" i="43"/>
  <c r="H9" i="43"/>
  <c r="H25" i="43" l="1"/>
  <c r="J27" i="39" l="1"/>
  <c r="I50" i="36"/>
  <c r="I49" i="36"/>
  <c r="F48" i="36"/>
  <c r="I51" i="36"/>
  <c r="H48" i="36"/>
  <c r="G48" i="36"/>
  <c r="E48" i="36"/>
  <c r="I48" i="36" l="1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D22" i="26"/>
  <c r="I27" i="39" l="1"/>
  <c r="H27" i="39"/>
  <c r="F27" i="39"/>
  <c r="E27" i="39"/>
  <c r="D27" i="39"/>
  <c r="H32" i="36"/>
  <c r="G32" i="36"/>
  <c r="F32" i="36"/>
  <c r="I33" i="36"/>
  <c r="E32" i="36"/>
  <c r="G28" i="36"/>
  <c r="F28" i="36"/>
  <c r="E28" i="36"/>
  <c r="E23" i="36"/>
  <c r="E8" i="36"/>
  <c r="I35" i="36"/>
  <c r="I34" i="36"/>
  <c r="I31" i="36"/>
  <c r="I30" i="36"/>
  <c r="I29" i="36"/>
  <c r="I27" i="36"/>
  <c r="I26" i="36"/>
  <c r="I25" i="36"/>
  <c r="I24" i="36"/>
  <c r="F23" i="36"/>
  <c r="I22" i="36"/>
  <c r="I21" i="36"/>
  <c r="I20" i="36"/>
  <c r="I19" i="36"/>
  <c r="G18" i="36"/>
  <c r="F18" i="36"/>
  <c r="E18" i="36"/>
  <c r="I17" i="36"/>
  <c r="I16" i="36"/>
  <c r="I15" i="36"/>
  <c r="I14" i="36"/>
  <c r="G13" i="36"/>
  <c r="F13" i="36"/>
  <c r="E13" i="36"/>
  <c r="I12" i="36"/>
  <c r="I11" i="36"/>
  <c r="I10" i="36"/>
  <c r="I9" i="36"/>
  <c r="G8" i="36"/>
  <c r="F8" i="36"/>
  <c r="I13" i="36" l="1"/>
  <c r="I28" i="36"/>
  <c r="I18" i="36"/>
  <c r="I8" i="36"/>
  <c r="I23" i="36"/>
  <c r="I32" i="36"/>
  <c r="F22" i="26"/>
  <c r="E22" i="35"/>
  <c r="F10" i="27" l="1"/>
  <c r="F26" i="27" s="1"/>
  <c r="G22" i="26"/>
  <c r="H22" i="26"/>
  <c r="I22" i="26" l="1"/>
  <c r="G57" i="5"/>
  <c r="E57" i="5"/>
  <c r="F57" i="5"/>
</calcChain>
</file>

<file path=xl/sharedStrings.xml><?xml version="1.0" encoding="utf-8"?>
<sst xmlns="http://schemas.openxmlformats.org/spreadsheetml/2006/main" count="922" uniqueCount="270">
  <si>
    <t>ENERO</t>
  </si>
  <si>
    <t>FEBRERO</t>
  </si>
  <si>
    <t>MARZO</t>
  </si>
  <si>
    <t>MAYO</t>
  </si>
  <si>
    <t>JUNIO</t>
  </si>
  <si>
    <t>JULIO</t>
  </si>
  <si>
    <t>TOTAL</t>
  </si>
  <si>
    <t xml:space="preserve"> </t>
  </si>
  <si>
    <t>ABRIL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</si>
  <si>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</si>
  <si>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</si>
  <si>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</si>
  <si>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</si>
  <si>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</si>
  <si>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</si>
  <si>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</si>
  <si>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</si>
  <si>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</si>
  <si>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</si>
  <si>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</si>
  <si>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M</t>
  </si>
  <si>
    <t>O</t>
  </si>
  <si>
    <t>BOLIVIA</t>
  </si>
  <si>
    <t>COLOMBIA</t>
  </si>
  <si>
    <t>ECUADOR</t>
  </si>
  <si>
    <t>NATURALEZA DEL CONTRATO</t>
  </si>
  <si>
    <t>MESES
NACIONALIDAD</t>
  </si>
  <si>
    <t>TRABAJADOR CON DESPLAZAMIENTO INDIVIDUAL</t>
  </si>
  <si>
    <t>TRABAJADOR DE EMPRESA</t>
  </si>
  <si>
    <t>TRABAJADOR  DE TEMPORADA</t>
  </si>
  <si>
    <t>TRABAJADOR FRONTERIZO</t>
  </si>
  <si>
    <t>MESES</t>
  </si>
  <si>
    <t>ACTIVIDAD ECONÓMICA</t>
  </si>
  <si>
    <t>SEGÚN ACTIVIDAD ECONÓMICA</t>
  </si>
  <si>
    <t>AREQUIPA</t>
  </si>
  <si>
    <t>CALLAO</t>
  </si>
  <si>
    <t>CUSCO</t>
  </si>
  <si>
    <t>LA LIBERTAD</t>
  </si>
  <si>
    <t>LAMBAYEQUE</t>
  </si>
  <si>
    <t>MADRE DE DIOS</t>
  </si>
  <si>
    <t>PIURA</t>
  </si>
  <si>
    <t>TACNA</t>
  </si>
  <si>
    <t>TUMBES</t>
  </si>
  <si>
    <t>LIMA METROPOLITANA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</si>
  <si>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</si>
  <si>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</si>
  <si>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</si>
  <si>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</si>
  <si>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</si>
  <si>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 AL POR MAYOR Y AL POR MENOR, REP. VEHÍC. AUTOM.</t>
  </si>
  <si>
    <t>HOTELES Y RESTAURANTES</t>
  </si>
  <si>
    <t>TRANSPORTE, ALMACENAMIENTO Y COMUNICACIONES</t>
  </si>
  <si>
    <t>ENSEÑANZA</t>
  </si>
  <si>
    <t>SERVICIOS SOCIALES Y DE SALUD</t>
  </si>
  <si>
    <t>N</t>
  </si>
  <si>
    <t>MASCULINO</t>
  </si>
  <si>
    <t>FEMENINO</t>
  </si>
  <si>
    <t>INTERMEDIACIÓN FINANCIERA</t>
  </si>
  <si>
    <t>ACTIVIDADES INMOBILIARIAS, EMPRESARIALES Y DE ALQUILER</t>
  </si>
  <si>
    <t xml:space="preserve"> ACTVIDAD ECONÓMICA</t>
  </si>
  <si>
    <t>-</t>
  </si>
  <si>
    <t>OBSERVADOS</t>
  </si>
  <si>
    <t>PERÚ</t>
  </si>
  <si>
    <t xml:space="preserve"> HOTELES Y RESTAURANTES</t>
  </si>
  <si>
    <t>TRUJILLO</t>
  </si>
  <si>
    <t>AGOSTO</t>
  </si>
  <si>
    <t>SETIEMBRE</t>
  </si>
  <si>
    <t>OCTUBRE</t>
  </si>
  <si>
    <t>NOVIEMBRE</t>
  </si>
  <si>
    <t>DICIEMBRE</t>
  </si>
  <si>
    <t>ADMINISTRACIÓN PÚBLICA Y DEFENSA</t>
  </si>
  <si>
    <t xml:space="preserve">TOTAL </t>
  </si>
  <si>
    <t>OTROS</t>
  </si>
  <si>
    <t>ENE</t>
  </si>
  <si>
    <t>FEB</t>
  </si>
  <si>
    <t>MAR</t>
  </si>
  <si>
    <t>ABR</t>
  </si>
  <si>
    <t>MAY</t>
  </si>
  <si>
    <t>JUN</t>
  </si>
  <si>
    <t>JUL</t>
  </si>
  <si>
    <t>AGO</t>
  </si>
  <si>
    <t>OCT</t>
  </si>
  <si>
    <t>NOV</t>
  </si>
  <si>
    <t>DIC</t>
  </si>
  <si>
    <t>SET</t>
  </si>
  <si>
    <t>ICA</t>
  </si>
  <si>
    <t>MOQUEGUA</t>
  </si>
  <si>
    <t>SEXO</t>
  </si>
  <si>
    <t>FUENTE :    MINISTERIO DE TRABAJO Y PROMOCIÓN DEL EMPLEO / OGETIC / OFICINA DE ESTADÍSTICA</t>
  </si>
  <si>
    <t>LIMA  METROPOLITANA</t>
  </si>
  <si>
    <t>AÑOS</t>
  </si>
  <si>
    <t>LIMA                                                                                      SEDE CENTRAL</t>
  </si>
  <si>
    <t>AÑOS                                                                                  NACIONALIDAD</t>
  </si>
  <si>
    <t>NATURALEZA DE CONTRATO</t>
  </si>
  <si>
    <t>TRABAJADOR DE TEMPORADA</t>
  </si>
  <si>
    <t>VENEZUELA</t>
  </si>
  <si>
    <t xml:space="preserve"> AGRICULTURA, GANADERÍA, CAZA Y SILVICULTURA</t>
  </si>
  <si>
    <t xml:space="preserve"> PESCA</t>
  </si>
  <si>
    <t xml:space="preserve"> EXPLOTACIÓN DE MINAS Y CANTERAS</t>
  </si>
  <si>
    <t xml:space="preserve"> INDUSTRIAS MANUFACTURERAS</t>
  </si>
  <si>
    <t xml:space="preserve"> SUMINISTRO DE  ELECTRICIDAD, GAS Y AGUA</t>
  </si>
  <si>
    <t xml:space="preserve"> CONSTRUCCIÓN</t>
  </si>
  <si>
    <t xml:space="preserve"> TRANSPORTE, ALMACENAMIENTO Y COMUNICACIONES</t>
  </si>
  <si>
    <t xml:space="preserve"> ENSEÑANZA</t>
  </si>
  <si>
    <t xml:space="preserve"> INTERMEDIACIÓN FINANCIERA</t>
  </si>
  <si>
    <t xml:space="preserve"> ACTIV. INMOBILIARIAS, EMPRESARIALES Y DE ALQUILER</t>
  </si>
  <si>
    <t>L</t>
  </si>
  <si>
    <t xml:space="preserve"> SERVICIOS SOCIALES Y DE SALUD</t>
  </si>
  <si>
    <t xml:space="preserve"> OTRAS ACTIVID. DE SERV. COMUNITARIOS, SOC. Y PERS.</t>
  </si>
  <si>
    <t>ND</t>
  </si>
  <si>
    <t xml:space="preserve"> NO  DETERMINADA</t>
  </si>
  <si>
    <t>AGRICULTURA, GANADERÍA, CAZA Y SILVICULTURA</t>
  </si>
  <si>
    <t>SEGÚN REGIÓN Y LOCALIDAD</t>
  </si>
  <si>
    <t>TOTAL SEXO</t>
  </si>
  <si>
    <t xml:space="preserve"> MIEMBROS DEL PODER EJECUTIVO</t>
  </si>
  <si>
    <t xml:space="preserve"> PROFESIONALES, CIENTÍFICOS 
E INTELECTUALES</t>
  </si>
  <si>
    <t xml:space="preserve"> TÉCNICOS DE NIVEL MEDIO Y TRABAJADORES ASIMILADOS</t>
  </si>
  <si>
    <t xml:space="preserve"> JEFES Y
EMPLEADOS DE OFICINA</t>
  </si>
  <si>
    <t xml:space="preserve"> OBREROS
(MINAS, PETRÓLEO)</t>
  </si>
  <si>
    <t xml:space="preserve"> OBREROS
(CONSTRUCCIÓN, CONFECCIONADORES)</t>
  </si>
  <si>
    <t xml:space="preserve">  NO ESPECIFICADOS (TRABAJADORES NO CALIFICADOS)</t>
  </si>
  <si>
    <t>SEGÚN ACTIVIDAD ECONÓMICA Y SEXO</t>
  </si>
  <si>
    <t>ACTIVIDAD ECONÓMICA 
SEXO</t>
  </si>
  <si>
    <t>RÉGIMEN PENSIONARIO</t>
  </si>
  <si>
    <t>DECRETO LEY 19990 - SISTEMA NACIONAL DE PENSIONES - ONP</t>
  </si>
  <si>
    <t xml:space="preserve">FEMENINO </t>
  </si>
  <si>
    <t>ACTIVIDAD ECONÓMICA 
Y SEXO</t>
  </si>
  <si>
    <t>ESSALUD</t>
  </si>
  <si>
    <t>EPS / SERVICIOS PROPIOS</t>
  </si>
  <si>
    <t>TIPO  DE  CONTRATO</t>
  </si>
  <si>
    <t>A PLAZO
INDETERMINADO</t>
  </si>
  <si>
    <t>A TIEMPO
PARCIAL</t>
  </si>
  <si>
    <t>SUJETO A
MODALIDAD</t>
  </si>
  <si>
    <t>TRÁMITE</t>
  </si>
  <si>
    <t>CHICLAYO</t>
  </si>
  <si>
    <t>GRUPO OCUPACIONAL  / SEXO</t>
  </si>
  <si>
    <t>CONTRATOS DE TRABAJADOR MIGRANTE ANDINO POR MESES, SEGÚN TRÁMITE</t>
  </si>
  <si>
    <t>CONTRATOS DE TRABAJADOR MIGRANTE ANDINO  POR AÑOS, SEGÚN MESES</t>
  </si>
  <si>
    <t>CONTRATOS DE TRABAJADOR MIGRANTE ANDINO  POR NATURALEZA
 DE CONTRATO, SEGÚN  AÑOS Y NACIONALIDAD</t>
  </si>
  <si>
    <t xml:space="preserve">CONTRATOS DE TRABAJADOR MIGRANTE ANDINO  POR AÑOS, SEGÚN ACTIVIDAD ECONÓMICA </t>
  </si>
  <si>
    <t>Q</t>
  </si>
  <si>
    <t>T</t>
  </si>
  <si>
    <t>LORETO</t>
  </si>
  <si>
    <t xml:space="preserve"> AGRICULT., PESQUEROS</t>
  </si>
  <si>
    <t>A -</t>
  </si>
  <si>
    <t>B -</t>
  </si>
  <si>
    <t>C -</t>
  </si>
  <si>
    <t>D -</t>
  </si>
  <si>
    <t>E -</t>
  </si>
  <si>
    <t>ORGANIZ. Y ÓRGANOS EXTRATERRITORIALES</t>
  </si>
  <si>
    <t>POR SEXO, SEGÚN MESES</t>
  </si>
  <si>
    <t>OTROS REGÍMENES PENSIONARIOS</t>
  </si>
  <si>
    <t>NACIONALIDAD</t>
  </si>
  <si>
    <t>INTEGRA</t>
  </si>
  <si>
    <t>PROFUTURO</t>
  </si>
  <si>
    <t>PRIMA</t>
  </si>
  <si>
    <t>SISTEMA PRIVADO DE PENSIONES</t>
  </si>
  <si>
    <t>OTRAS ACTIV. SERV. COMUNITARIOS, SOCIALES Y PERSONALES</t>
  </si>
  <si>
    <t>CAJA DE BENEFICIOS DE SEGURIDAD SOCIAL DEL PESCADOR</t>
  </si>
  <si>
    <t>HABITAT</t>
  </si>
  <si>
    <t xml:space="preserve"> TRABAJADORES CALIFICADOS 
(SEGURIDAD, PROTECCIÓN, VENDEDORES)</t>
  </si>
  <si>
    <t>POR ÁMBITO GEOGRÁFICO, SEGÚN MESES</t>
  </si>
  <si>
    <t>ÁMBITO GEOGRÁFICO</t>
  </si>
  <si>
    <t>APROBADOS</t>
  </si>
  <si>
    <t xml:space="preserve">CONTRATOS APROBADOS DE TRABAJADOR MIGRANTE ANDINO, </t>
  </si>
  <si>
    <t xml:space="preserve">CONTRATOS APROBADOS DE TRABAJADOR MIGRANTE ANDINO POR MESES, </t>
  </si>
  <si>
    <t>CONTRATOS APROBADOS DE TRABAJADOR MIGRANTE ANDINO POR MESES,</t>
  </si>
  <si>
    <t xml:space="preserve">CONTRATOS APROBADOS DE TRABAJADOR MIGRANTE ANDINO POR NACIONALIDAD, </t>
  </si>
  <si>
    <t>CONTRATOS APROBADOS DE TRABAJADOR MIGRANTE ANDINO
POR NATURALEZA DE CONTRATO</t>
  </si>
  <si>
    <t xml:space="preserve">CONTRATOS APROBADOS DE TRABAJADOR MIGRANTE ANDINO </t>
  </si>
  <si>
    <t xml:space="preserve">CONTRATOS APROBADOS DE TRABAJADOR MIGRANTE ANDINO POR SEXO, </t>
  </si>
  <si>
    <t>CONTRATOS APROBADOS DE TRABAJADOR MIGRANTE ANDINO POR GRUPO OCUPACIONAL Y SEXO, SEGÚN ACTIVIDAD ECONÓMICA</t>
  </si>
  <si>
    <t xml:space="preserve">CONTRATOS APROBADOS DE TRABAJADOR MIGRANTE ANDINO POR RÉGIMEN PENSIONARIO, </t>
  </si>
  <si>
    <t>CONTRATOS APROBADOS DE TRABAJADOR MIGRANTE ANDINO POR</t>
  </si>
  <si>
    <t xml:space="preserve">CONTRATOS APROBADOS DE TRABAJADOR MIGRANTE ANDINO POR TIPO DE CONTRATO, </t>
  </si>
  <si>
    <t>OTRAS</t>
  </si>
  <si>
    <t>AÑO</t>
  </si>
  <si>
    <t>total</t>
  </si>
  <si>
    <t>TIPO DE PRESTADORAS DE SALUD</t>
  </si>
  <si>
    <t>NOTA                       :     A partir del año 2011 en lo que corresponde a Lima Metropolitana no se incluye a la DRTPE - CALLAO</t>
  </si>
  <si>
    <t>CONTRATOS APROBADOS DE TRABAJADOR MIGRANTE ANDINO POR NATURALEZA DE CONTRATO, SEGÚN MESES Y NACIONALIDAD</t>
  </si>
  <si>
    <t xml:space="preserve"> F - </t>
  </si>
  <si>
    <t>TIPO DE PRESTADORAS DE SALUD Y SEXO</t>
  </si>
  <si>
    <t>SISTEMA INTEGRAL 
DE SALUD
(SOLO MICROEMPRESAS)</t>
  </si>
  <si>
    <t>REGIÓN  Y LOCALIDAD</t>
  </si>
  <si>
    <t>MAYNAS</t>
  </si>
  <si>
    <t>UCAYALI</t>
  </si>
  <si>
    <t xml:space="preserve">                                     </t>
  </si>
  <si>
    <t xml:space="preserve">OTRAS </t>
  </si>
  <si>
    <t>HUÁNUCO</t>
  </si>
  <si>
    <t>PUERTO MALDONADO</t>
  </si>
  <si>
    <t xml:space="preserve">LIMA </t>
  </si>
  <si>
    <t>* Incluye Lima Provincias</t>
  </si>
  <si>
    <t>OTRAS ACTIV. SERV. COMUNIT., SOCIAL. Y PERSONALES</t>
  </si>
  <si>
    <t>** No incluye Lima Metropolitana</t>
  </si>
  <si>
    <t>LIMA METROPOLITANA*</t>
  </si>
  <si>
    <t>OTRAS ACTIV. SERV. COMUN., SOC. Y PERSONALES</t>
  </si>
  <si>
    <t>ACTIV. INMOB., EMPRES. Y DE ALQUILER</t>
  </si>
  <si>
    <t>COMERCIO AL POR MAYOR Y MENOR, REP. VEHÍC. AUTOM.</t>
  </si>
  <si>
    <t>G - COMERCIO AL POR MAYOR Y AL POR MENOR, REP. VEHÍC. AUTOM.</t>
  </si>
  <si>
    <t>M - ENSEÑANZA</t>
  </si>
  <si>
    <t>H - HOTELES Y RESTAURANTES</t>
  </si>
  <si>
    <t>N - SERVICIOS SOCIALES Y DE SALUD</t>
  </si>
  <si>
    <t>I - TRANSPORTE, ALMACENAMIENTO Y COMUNICACIONES</t>
  </si>
  <si>
    <t>O - OTRAS ACTIVID. DE SERV. COMUNITARIOS, SOC. Y PERS.</t>
  </si>
  <si>
    <t>J - INTERMEDIACIÓN FINANCIERA</t>
  </si>
  <si>
    <t>Q - ORGANIZ. Y ÓRG.EXTRATERRIT.</t>
  </si>
  <si>
    <t>K - ACTIV. INMOBILIARIAS, EMPRESARIALES Y DE ALQUILER</t>
  </si>
  <si>
    <t>ND - NO  DETERMINADA</t>
  </si>
  <si>
    <t>L - ADMINISTRACIÓN PÚBLICA Y DEFENSA</t>
  </si>
  <si>
    <t>CHINCHA</t>
  </si>
  <si>
    <t>NASCA</t>
  </si>
  <si>
    <t>PISCO</t>
  </si>
  <si>
    <t>ASCOPE</t>
  </si>
  <si>
    <t>PAITA</t>
  </si>
  <si>
    <t>SULLANA</t>
  </si>
  <si>
    <t>TALARA</t>
  </si>
  <si>
    <t>2019</t>
  </si>
  <si>
    <t>2006 - 19</t>
  </si>
  <si>
    <t xml:space="preserve">CONTRATOS APROBADOS DE TRABAJADOR MIGRANTE ANDINO POR TIPO DE PRESTADORAS </t>
  </si>
  <si>
    <t>DE SALUD, SEGÚN ACTIVIDAD ECONÓMICA Y SEXO</t>
  </si>
  <si>
    <t>ACTIV. INMOB., EMPRESARIALES Y DE ALQUILER</t>
  </si>
  <si>
    <t>OTRAS ACTIV. SERV. COMUNI., SOCIALES Y PERSONALES</t>
  </si>
  <si>
    <t>ORGANIZACIONES Y ÓRGANOS EXTRATERRITORIALES</t>
  </si>
  <si>
    <t>TRANSPORTE, ALMACEN. Y COMUNICACIONES</t>
  </si>
  <si>
    <t>COMERCIO AL POR MAYOR Y POR MENOR, REP. VEHÍC. AUTOM.</t>
  </si>
  <si>
    <t>ELABORACIÓN        :     OFICINA DE ESTADÍSTICA - OGETIC</t>
  </si>
  <si>
    <t>FUENTE                  :     MINISTERIO DE TRABAJO Y PROMOCIÓN DEL EMPLEO - Sistema Virtual del Trabajador Migrante Andino (SIVITMA) - Información al 12-04-2020</t>
  </si>
  <si>
    <t>FUENTE                   :     MINISTERIO DE TRABAJO Y PROMOCIÓN DEL EMPLEO - Sistema Virtual del Trabajador Migrante Andino (SIVITMA) - Información al 12-04-2020</t>
  </si>
  <si>
    <t>FUENTE                 :     MINISTERIO DE TRABAJO Y PROMOCIÓN DEL EMPLEO - Sistema Virtual del Trabajador Migrante Andino (SIVITMA) - Información al 12-04-2020</t>
  </si>
  <si>
    <t>ELABORACIÓN     :     OFICINA DE ESTADÍSTICA - OGETIC</t>
  </si>
  <si>
    <t xml:space="preserve">MASCULINO </t>
  </si>
  <si>
    <t>ACTIV. INMOB., EMPRESA.Y DE ALQUILER</t>
  </si>
  <si>
    <t>OTRAS ACTIV. SERV. COMUNIT., SOCIALES Y PERSONALES</t>
  </si>
  <si>
    <t>ACTIV., INMOB., EMPRESA. Y DE ALQUILER</t>
  </si>
  <si>
    <t>2006  -  19</t>
  </si>
  <si>
    <t>ANCASH</t>
  </si>
  <si>
    <t>APURÍMAC</t>
  </si>
  <si>
    <t>CAJAMARCA</t>
  </si>
  <si>
    <t>WANCHAQ</t>
  </si>
  <si>
    <t>CASMA</t>
  </si>
  <si>
    <t>CURAHUASI</t>
  </si>
  <si>
    <t>MOLLENDO</t>
  </si>
  <si>
    <t>JAÉN</t>
  </si>
  <si>
    <t>TINGO MARÍA</t>
  </si>
  <si>
    <t>CHAO</t>
  </si>
  <si>
    <t>OLMOS</t>
  </si>
  <si>
    <t>ILO</t>
  </si>
  <si>
    <t>LA MATANZA</t>
  </si>
  <si>
    <t>AGUAS VERDES</t>
  </si>
  <si>
    <t>PUCALLPA</t>
  </si>
  <si>
    <t>CUADRO  Nº 97</t>
  </si>
  <si>
    <t>CUADRO  Nº 98</t>
  </si>
  <si>
    <t>CUADRO  Nº 99</t>
  </si>
  <si>
    <t>GRÁFICO  Nº  13</t>
  </si>
  <si>
    <t>CUADRO  Nº 100</t>
  </si>
  <si>
    <t>CUADRO  Nº 101</t>
  </si>
  <si>
    <t>CUADRO  Nº 102</t>
  </si>
  <si>
    <t>CUADRO  Nº 103</t>
  </si>
  <si>
    <t>CUADRO  Nº 104</t>
  </si>
  <si>
    <t>CUADRO  Nº 105</t>
  </si>
  <si>
    <t>CUADRO Nº  106</t>
  </si>
  <si>
    <t>CUADRO Nº 107</t>
  </si>
  <si>
    <t>GRÁFICO Nº 14</t>
  </si>
  <si>
    <t>CUADRO Nº 108</t>
  </si>
  <si>
    <t>CUADRO Nº 109</t>
  </si>
  <si>
    <t>CUADRO  Nº 110</t>
  </si>
  <si>
    <t>CUADRO  Nº 111</t>
  </si>
  <si>
    <t>CUADRO  Nº  112</t>
  </si>
  <si>
    <t>ELABORACIÓN      :     OGETIC / OFICINA DE ESTADÍSTICA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</si>
</sst>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 * #,##0_ ;_ * \-#,##0_ ;_ * &quot;-&quot;_ ;_ @_ "/>
    <numFmt numFmtId="43" formatCode="_ * #,##0.00_ ;_ * \-#,##0.00_ ;_ * &quot;-&quot;??_ ;_ @_ "/>
    <numFmt numFmtId="164" formatCode="_(* #,##0_);_(* \(#,##0\);_(* &quot;-&quot;_);_(@_)"/>
    <numFmt numFmtId="165" formatCode="_ * #,##0_ ;_ * \-#,##0_ ;_ * &quot;-&quot;??_ ;_ @_ "/>
    <numFmt numFmtId="166" formatCode="###0.0"/>
    <numFmt numFmtId="167" formatCode="_ * #,##0________________\ ;_ * \-#,##0_ ;_ * &quot;-&quot;???????_ ;_ @_ "/>
    <numFmt numFmtId="168" formatCode="_ * #,##0_______________ ;_ * \-#,##0_ ;_ * &quot;-&quot;???????_ ;_ @_ "/>
    <numFmt numFmtId="169" formatCode="_ * #,##0______\ ;_ * \-#,##0_ ;_ * &quot;-&quot;???????_ ;_ @_ "/>
    <numFmt numFmtId="170" formatCode="_ * #,##0__________________\ ;_ * \-#,##0_ ;_ * &quot;-&quot;???????_ ;_ @_ "/>
    <numFmt numFmtId="171" formatCode="_ * #,##0_____________________ ;_ * \-#,##0_ ;_ * &quot;-&quot;???????_ ;_ @_ "/>
    <numFmt numFmtId="172" formatCode="_ * #,##0__________\ ;_ * \-#,##0_ ;_ * &quot;-&quot;?????_ ;_ @_ "/>
    <numFmt numFmtId="173" formatCode="_ * #,##0_____________________ ;_ * \-#,##0_ ;_ * &quot;-&quot;???????????_ ;_ @_ "/>
    <numFmt numFmtId="174" formatCode="_ * #,##0___________ ;_ * \-#,##0_ ;_ * &quot;-&quot;???????????_ ;_ @_ "/>
    <numFmt numFmtId="175" formatCode="_ * #,##0_____________ ;_ * \-#,##0_ ;_ * &quot;-&quot;???????_ ;_ @_ "/>
    <numFmt numFmtId="176" formatCode="_ * #,##0______\ ;_ * \-#,##0_ ;_ * &quot;-&quot;?????_ ;_ @_ "/>
    <numFmt numFmtId="177" formatCode="_(* #,##0_);_(* \(#,##0\);_(* &quot;-&quot;??_);_(@_)"/>
    <numFmt numFmtId="178" formatCode="#,##0_ ;\-#,##0\ "/>
  </numFmts>
  <fonts count="95">
    <font>
      <sz val="10"/>
      <color indexed="64"/>
      <name val="Arial"/>
      <charset val="1"/>
    </font>
    <font>
      <b/>
      <sz val="10"/>
      <color indexed="64"/>
      <name val="Arial"/>
      <family val="2"/>
    </font>
    <font>
      <sz val="10"/>
      <color indexed="64"/>
      <name val="Arial"/>
      <family val="2"/>
    </font>
    <font>
      <b/>
      <sz val="11"/>
      <color indexed="64"/>
      <name val="Arial"/>
      <family val="2"/>
    </font>
    <font>
      <sz val="11"/>
      <color indexed="64"/>
      <name val="Arial"/>
      <family val="2"/>
    </font>
    <font>
      <b/>
      <sz val="8"/>
      <color indexed="64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64"/>
      <name val="Microsoft Sans Serif"/>
      <family val="2"/>
    </font>
    <font>
      <b/>
      <sz val="10"/>
      <name val="Arial"/>
      <family val="2"/>
    </font>
    <font>
      <sz val="9"/>
      <color indexed="64"/>
      <name val="Arial"/>
      <family val="2"/>
    </font>
    <font>
      <sz val="8"/>
      <name val="Arial"/>
      <family val="2"/>
    </font>
    <font>
      <b/>
      <sz val="12"/>
      <color indexed="64"/>
      <name val="Arial"/>
      <family val="2"/>
    </font>
    <font>
      <sz val="10"/>
      <color indexed="64"/>
      <name val="Arial"/>
      <family val="2"/>
    </font>
    <font>
      <sz val="10"/>
      <color theme="0"/>
      <name val="Arial"/>
      <family val="2"/>
    </font>
    <font>
      <b/>
      <sz val="14"/>
      <color indexed="64"/>
      <name val="Arial"/>
      <family val="2"/>
    </font>
    <font>
      <b/>
      <sz val="11"/>
      <name val="Arial"/>
      <family val="2"/>
    </font>
    <font>
      <sz val="12"/>
      <color indexed="64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10"/>
      <color theme="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sz val="10"/>
      <color rgb="FFE6FFFF"/>
      <name val="Arial"/>
      <family val="2"/>
    </font>
    <font>
      <b/>
      <sz val="10"/>
      <color rgb="FFE6FFFF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9"/>
      <color theme="1"/>
      <name val="Arial"/>
      <family val="2"/>
    </font>
    <font>
      <sz val="11"/>
      <color theme="0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indexed="64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64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sz val="8"/>
      <color indexed="64"/>
      <name val="Arial"/>
      <family val="2"/>
    </font>
    <font>
      <b/>
      <sz val="16"/>
      <name val="Arial"/>
      <family val="2"/>
    </font>
    <font>
      <sz val="22"/>
      <color indexed="64"/>
      <name val="Arial"/>
      <family val="2"/>
    </font>
    <font>
      <b/>
      <sz val="9"/>
      <color indexed="8"/>
      <name val="Arial Bold"/>
    </font>
    <font>
      <b/>
      <sz val="10"/>
      <color indexed="64"/>
      <name val="Microsoft Sans Serif"/>
      <family val="2"/>
    </font>
    <font>
      <sz val="12"/>
      <color indexed="8"/>
      <name val="Arial"/>
      <family val="2"/>
    </font>
    <font>
      <sz val="16"/>
      <color indexed="64"/>
      <name val="Arial"/>
      <family val="2"/>
    </font>
    <font>
      <sz val="16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3"/>
      <name val="Arial"/>
      <family val="2"/>
    </font>
    <font>
      <b/>
      <u/>
      <sz val="11"/>
      <name val="Arial"/>
      <family val="2"/>
    </font>
    <font>
      <b/>
      <sz val="18"/>
      <name val="Arial"/>
      <family val="2"/>
    </font>
    <font>
      <b/>
      <sz val="8"/>
      <color rgb="FFFF0000"/>
      <name val="Arial"/>
      <family val="2"/>
    </font>
    <font>
      <sz val="14"/>
      <color indexed="64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  <font>
      <sz val="13"/>
      <color rgb="FFFF0000"/>
      <name val="Arial"/>
      <family val="2"/>
    </font>
    <font>
      <b/>
      <sz val="13"/>
      <color rgb="FFFF0000"/>
      <name val="Arial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  <font>
      <b/>
      <sz val="12"/>
      <color indexed="64"/>
      <name val="Microsoft Sans Serif"/>
      <family val="2"/>
    </font>
    <font>
      <sz val="12"/>
      <color theme="0"/>
      <name val="Arial"/>
      <family val="2"/>
    </font>
    <font>
      <sz val="12"/>
      <color indexed="64"/>
      <name val="Microsoft Sans Serif"/>
      <family val="2"/>
    </font>
    <font>
      <sz val="20"/>
      <color indexed="64"/>
      <name val="Arial"/>
      <family val="2"/>
    </font>
    <font>
      <sz val="14"/>
      <color indexed="8"/>
      <name val="Arial"/>
      <family val="2"/>
    </font>
    <font>
      <b/>
      <sz val="9"/>
      <color indexed="64"/>
      <name val="Arial"/>
      <family val="2"/>
    </font>
    <font>
      <sz val="18"/>
      <color indexed="64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b/>
      <sz val="18"/>
      <color indexed="64"/>
      <name val="Arial"/>
      <family val="2"/>
    </font>
    <font>
      <b/>
      <sz val="20"/>
      <color indexed="64"/>
      <name val="Arial"/>
      <family val="2"/>
    </font>
    <font>
      <sz val="20"/>
      <color theme="1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b/>
      <sz val="11"/>
      <color theme="0"/>
      <name val="Arial"/>
      <family val="2"/>
    </font>
    <font>
      <b/>
      <sz val="13"/>
      <color theme="0"/>
      <name val="Arial"/>
      <family val="2"/>
    </font>
    <font>
      <b/>
      <sz val="14"/>
      <color theme="0"/>
      <name val="Arial"/>
      <family val="2"/>
    </font>
    <font>
      <b/>
      <sz val="20"/>
      <color theme="0"/>
      <name val="Arial"/>
      <family val="2"/>
    </font>
    <font>
      <b/>
      <sz val="9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FFE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CFC1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/>
      </left>
      <right/>
      <top style="medium">
        <color theme="0" tint="-0.14996795556505021"/>
      </top>
      <bottom/>
      <diagonal/>
    </border>
    <border>
      <left/>
      <right style="medium">
        <color theme="0"/>
      </right>
      <top style="medium">
        <color theme="0" tint="-0.14996795556505021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0" tint="-0.14996795556505021"/>
      </left>
      <right style="medium">
        <color theme="0" tint="-0.14993743705557422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 tint="-0.14996795556505021"/>
      </right>
      <top style="medium">
        <color theme="0"/>
      </top>
      <bottom/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  <border>
      <left/>
      <right style="medium">
        <color theme="0" tint="-0.14993743705557422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/>
      <right style="medium">
        <color theme="0" tint="-0.14993743705557422"/>
      </right>
      <top/>
      <bottom style="medium">
        <color theme="0" tint="-0.14996795556505021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/>
      </left>
      <right/>
      <top style="medium">
        <color theme="0" tint="-0.14993743705557422"/>
      </top>
      <bottom/>
      <diagonal/>
    </border>
    <border>
      <left/>
      <right style="medium">
        <color theme="0"/>
      </right>
      <top style="medium">
        <color theme="0" tint="-0.14993743705557422"/>
      </top>
      <bottom/>
      <diagonal/>
    </border>
    <border>
      <left style="medium">
        <color theme="0" tint="-0.14996795556505021"/>
      </left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6795556505021"/>
      </left>
      <right style="medium">
        <color theme="0" tint="-0.14993743705557422"/>
      </right>
      <top/>
      <bottom style="medium">
        <color theme="0" tint="-0.14993743705557422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4">
    <xf numFmtId="0" fontId="0" fillId="0" borderId="0"/>
    <xf numFmtId="41" fontId="15" fillId="0" borderId="0" applyFont="0" applyFill="0" applyBorder="0" applyAlignment="0" applyProtection="0"/>
    <xf numFmtId="0" fontId="6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47" fillId="0" borderId="0" applyFont="0" applyFill="0" applyBorder="0" applyAlignment="0" applyProtection="0"/>
    <xf numFmtId="0" fontId="2" fillId="0" borderId="0" applyFont="0" applyFill="0" applyBorder="0" applyProtection="0">
      <alignment horizontal="center" vertical="center" wrapText="1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46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41" fontId="0" fillId="0" borderId="0" xfId="0" applyNumberFormat="1" applyBorder="1" applyAlignment="1">
      <alignment vertical="center"/>
    </xf>
    <xf numFmtId="0" fontId="9" fillId="0" borderId="0" xfId="0" applyFont="1" applyFill="1"/>
    <xf numFmtId="0" fontId="8" fillId="0" borderId="0" xfId="0" applyFont="1" applyFill="1"/>
    <xf numFmtId="0" fontId="0" fillId="0" borderId="0" xfId="0" applyFill="1"/>
    <xf numFmtId="0" fontId="0" fillId="0" borderId="0" xfId="0" applyBorder="1"/>
    <xf numFmtId="3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horizontal="left" indent="2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7" fillId="0" borderId="0" xfId="0" applyFont="1" applyAlignment="1">
      <alignment vertical="center"/>
    </xf>
    <xf numFmtId="0" fontId="8" fillId="0" borderId="0" xfId="0" applyFont="1" applyFill="1" applyAlignment="1"/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wrapText="1" indent="1"/>
    </xf>
    <xf numFmtId="164" fontId="0" fillId="0" borderId="0" xfId="0" applyNumberFormat="1" applyFill="1" applyBorder="1" applyAlignment="1">
      <alignment vertical="center"/>
    </xf>
    <xf numFmtId="0" fontId="9" fillId="0" borderId="0" xfId="0" applyFont="1" applyFill="1" applyBorder="1"/>
    <xf numFmtId="0" fontId="9" fillId="0" borderId="0" xfId="0" applyFont="1" applyFill="1" applyBorder="1" applyAlignment="1">
      <alignment horizontal="right" indent="2"/>
    </xf>
    <xf numFmtId="0" fontId="2" fillId="0" borderId="0" xfId="0" applyFont="1" applyFill="1" applyBorder="1"/>
    <xf numFmtId="0" fontId="12" fillId="0" borderId="0" xfId="0" applyFont="1" applyFill="1" applyBorder="1" applyAlignment="1"/>
    <xf numFmtId="0" fontId="11" fillId="0" borderId="0" xfId="0" applyFont="1" applyFill="1" applyBorder="1" applyAlignment="1">
      <alignment vertical="center" wrapText="1"/>
    </xf>
    <xf numFmtId="1" fontId="9" fillId="0" borderId="0" xfId="0" applyNumberFormat="1" applyFont="1" applyFill="1" applyBorder="1" applyAlignment="1"/>
    <xf numFmtId="1" fontId="19" fillId="0" borderId="0" xfId="0" applyNumberFormat="1" applyFont="1" applyBorder="1"/>
    <xf numFmtId="1" fontId="2" fillId="0" borderId="0" xfId="0" applyNumberFormat="1" applyFont="1" applyBorder="1"/>
    <xf numFmtId="1" fontId="14" fillId="0" borderId="0" xfId="0" applyNumberFormat="1" applyFont="1" applyBorder="1"/>
    <xf numFmtId="49" fontId="10" fillId="0" borderId="0" xfId="0" applyNumberFormat="1" applyFont="1"/>
    <xf numFmtId="41" fontId="2" fillId="0" borderId="0" xfId="0" applyNumberFormat="1" applyFont="1"/>
    <xf numFmtId="1" fontId="1" fillId="0" borderId="0" xfId="0" applyNumberFormat="1" applyFont="1" applyBorder="1"/>
    <xf numFmtId="1" fontId="6" fillId="0" borderId="0" xfId="0" applyNumberFormat="1" applyFont="1" applyFill="1" applyBorder="1" applyAlignment="1"/>
    <xf numFmtId="1" fontId="11" fillId="0" borderId="0" xfId="0" applyNumberFormat="1" applyFont="1" applyFill="1" applyBorder="1" applyAlignment="1"/>
    <xf numFmtId="1" fontId="2" fillId="0" borderId="0" xfId="0" applyNumberFormat="1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11" fillId="0" borderId="0" xfId="0" applyFont="1" applyFill="1" applyBorder="1" applyAlignment="1"/>
    <xf numFmtId="0" fontId="2" fillId="0" borderId="0" xfId="0" applyFont="1" applyAlignment="1">
      <alignment vertical="center"/>
    </xf>
    <xf numFmtId="0" fontId="19" fillId="0" borderId="0" xfId="0" applyFont="1"/>
    <xf numFmtId="0" fontId="14" fillId="0" borderId="0" xfId="0" applyFont="1"/>
    <xf numFmtId="0" fontId="20" fillId="0" borderId="0" xfId="0" applyFont="1" applyFill="1" applyBorder="1"/>
    <xf numFmtId="0" fontId="21" fillId="0" borderId="0" xfId="0" applyFont="1" applyFill="1" applyBorder="1" applyAlignment="1">
      <alignment vertical="center"/>
    </xf>
    <xf numFmtId="41" fontId="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1" fillId="0" borderId="0" xfId="0" applyFont="1" applyFill="1" applyAlignment="1">
      <alignment vertical="center" textRotation="180"/>
    </xf>
    <xf numFmtId="0" fontId="24" fillId="0" borderId="0" xfId="0" applyFont="1" applyFill="1" applyBorder="1" applyAlignment="1">
      <alignment vertical="center"/>
    </xf>
    <xf numFmtId="164" fontId="11" fillId="0" borderId="0" xfId="1" applyNumberFormat="1" applyFont="1" applyFill="1" applyAlignment="1">
      <alignment horizontal="left" indent="1"/>
    </xf>
    <xf numFmtId="0" fontId="18" fillId="0" borderId="0" xfId="0" applyFont="1" applyFill="1" applyAlignment="1">
      <alignment vertical="center" textRotation="180"/>
    </xf>
    <xf numFmtId="0" fontId="23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indent="2"/>
    </xf>
    <xf numFmtId="0" fontId="23" fillId="0" borderId="0" xfId="0" applyFont="1" applyFill="1" applyBorder="1" applyAlignment="1">
      <alignment horizontal="right" vertical="center"/>
    </xf>
    <xf numFmtId="164" fontId="25" fillId="0" borderId="0" xfId="0" applyNumberFormat="1" applyFont="1" applyFill="1" applyAlignment="1">
      <alignment vertical="center" wrapText="1"/>
    </xf>
    <xf numFmtId="0" fontId="16" fillId="0" borderId="0" xfId="0" applyFont="1" applyFill="1" applyBorder="1"/>
    <xf numFmtId="164" fontId="0" fillId="0" borderId="0" xfId="0" applyNumberFormat="1" applyFill="1" applyBorder="1" applyAlignment="1">
      <alignment horizontal="right" vertical="center"/>
    </xf>
    <xf numFmtId="0" fontId="16" fillId="0" borderId="0" xfId="0" applyFont="1" applyFill="1" applyBorder="1" applyAlignment="1">
      <alignment vertical="center" wrapText="1"/>
    </xf>
    <xf numFmtId="164" fontId="11" fillId="0" borderId="0" xfId="1" applyNumberFormat="1" applyFont="1" applyFill="1" applyAlignment="1">
      <alignment horizontal="left" indent="5"/>
    </xf>
    <xf numFmtId="0" fontId="26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8" fillId="0" borderId="0" xfId="0" applyNumberFormat="1" applyFont="1" applyFill="1" applyBorder="1" applyAlignment="1">
      <alignment vertical="center"/>
    </xf>
    <xf numFmtId="165" fontId="28" fillId="0" borderId="0" xfId="0" applyNumberFormat="1" applyFont="1" applyFill="1" applyBorder="1" applyAlignment="1">
      <alignment horizontal="right" vertical="center"/>
    </xf>
    <xf numFmtId="164" fontId="28" fillId="0" borderId="0" xfId="0" applyNumberFormat="1" applyFont="1" applyFill="1" applyBorder="1" applyAlignment="1">
      <alignment horizontal="right" vertical="center"/>
    </xf>
    <xf numFmtId="0" fontId="28" fillId="0" borderId="0" xfId="0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center" vertical="center"/>
    </xf>
    <xf numFmtId="41" fontId="2" fillId="0" borderId="0" xfId="0" applyNumberFormat="1" applyFont="1" applyBorder="1"/>
    <xf numFmtId="41" fontId="18" fillId="0" borderId="0" xfId="1" applyFont="1" applyFill="1" applyBorder="1" applyAlignment="1"/>
    <xf numFmtId="0" fontId="1" fillId="0" borderId="0" xfId="0" applyNumberFormat="1" applyFont="1" applyFill="1" applyBorder="1" applyAlignment="1">
      <alignment horizontal="center" vertical="center"/>
    </xf>
    <xf numFmtId="41" fontId="1" fillId="0" borderId="0" xfId="0" applyNumberFormat="1" applyFont="1" applyFill="1" applyBorder="1" applyAlignment="1">
      <alignment horizontal="righ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2" fillId="0" borderId="0" xfId="0" applyFont="1"/>
    <xf numFmtId="0" fontId="33" fillId="0" borderId="0" xfId="0" applyFont="1"/>
    <xf numFmtId="49" fontId="14" fillId="0" borderId="0" xfId="0" applyNumberFormat="1" applyFont="1" applyAlignment="1"/>
    <xf numFmtId="49" fontId="17" fillId="0" borderId="0" xfId="0" applyNumberFormat="1" applyFont="1" applyAlignment="1"/>
    <xf numFmtId="0" fontId="32" fillId="0" borderId="0" xfId="0" applyFont="1" applyFill="1" applyBorder="1"/>
    <xf numFmtId="0" fontId="32" fillId="0" borderId="0" xfId="0" applyFont="1" applyAlignment="1">
      <alignment vertical="center" wrapText="1"/>
    </xf>
    <xf numFmtId="0" fontId="37" fillId="0" borderId="0" xfId="0" applyFont="1" applyFill="1" applyBorder="1" applyAlignment="1">
      <alignment vertical="center" wrapText="1"/>
    </xf>
    <xf numFmtId="0" fontId="38" fillId="0" borderId="0" xfId="0" applyFont="1"/>
    <xf numFmtId="0" fontId="30" fillId="0" borderId="0" xfId="0" applyFont="1" applyAlignment="1">
      <alignment horizontal="left" indent="1"/>
    </xf>
    <xf numFmtId="41" fontId="32" fillId="0" borderId="0" xfId="0" applyNumberFormat="1" applyFont="1" applyBorder="1"/>
    <xf numFmtId="0" fontId="32" fillId="0" borderId="0" xfId="0" applyFont="1" applyBorder="1"/>
    <xf numFmtId="0" fontId="39" fillId="0" borderId="0" xfId="0" applyFont="1" applyAlignment="1">
      <alignment horizontal="left" indent="1"/>
    </xf>
    <xf numFmtId="0" fontId="40" fillId="0" borderId="0" xfId="0" applyFont="1" applyAlignment="1">
      <alignment vertical="center"/>
    </xf>
    <xf numFmtId="49" fontId="17" fillId="0" borderId="0" xfId="0" applyNumberFormat="1" applyFont="1" applyAlignment="1">
      <alignment vertical="center" wrapText="1"/>
    </xf>
    <xf numFmtId="0" fontId="41" fillId="0" borderId="0" xfId="0" applyFont="1"/>
    <xf numFmtId="49" fontId="40" fillId="0" borderId="0" xfId="0" applyNumberFormat="1" applyFont="1"/>
    <xf numFmtId="0" fontId="18" fillId="0" borderId="0" xfId="0" applyFont="1"/>
    <xf numFmtId="164" fontId="41" fillId="0" borderId="0" xfId="0" applyNumberFormat="1" applyFont="1"/>
    <xf numFmtId="3" fontId="26" fillId="0" borderId="0" xfId="0" applyNumberFormat="1" applyFont="1" applyFill="1" applyBorder="1" applyAlignment="1">
      <alignment vertical="center" wrapText="1"/>
    </xf>
    <xf numFmtId="0" fontId="31" fillId="0" borderId="0" xfId="0" applyFont="1" applyFill="1" applyAlignment="1">
      <alignment vertical="center"/>
    </xf>
    <xf numFmtId="41" fontId="2" fillId="0" borderId="0" xfId="0" applyNumberFormat="1" applyFont="1" applyFill="1" applyBorder="1"/>
    <xf numFmtId="0" fontId="2" fillId="0" borderId="0" xfId="0" applyFont="1" applyFill="1"/>
    <xf numFmtId="0" fontId="17" fillId="0" borderId="0" xfId="0" applyFont="1"/>
    <xf numFmtId="0" fontId="1" fillId="0" borderId="0" xfId="0" applyFont="1" applyFill="1" applyAlignment="1">
      <alignment vertical="center" textRotation="180"/>
    </xf>
    <xf numFmtId="0" fontId="6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164" fontId="20" fillId="0" borderId="0" xfId="0" applyNumberFormat="1" applyFont="1" applyFill="1" applyBorder="1" applyAlignment="1">
      <alignment vertical="center"/>
    </xf>
    <xf numFmtId="164" fontId="20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Border="1"/>
    <xf numFmtId="0" fontId="45" fillId="0" borderId="0" xfId="0" applyFont="1" applyAlignment="1">
      <alignment horizontal="left" indent="1"/>
    </xf>
    <xf numFmtId="0" fontId="45" fillId="0" borderId="0" xfId="0" applyFont="1"/>
    <xf numFmtId="0" fontId="11" fillId="0" borderId="0" xfId="0" applyFont="1"/>
    <xf numFmtId="0" fontId="6" fillId="0" borderId="0" xfId="0" applyFont="1" applyFill="1" applyBorder="1"/>
    <xf numFmtId="0" fontId="7" fillId="0" borderId="0" xfId="10" applyFont="1" applyFill="1" applyBorder="1" applyAlignment="1">
      <alignment horizontal="right" vertical="top"/>
    </xf>
    <xf numFmtId="0" fontId="0" fillId="0" borderId="0" xfId="0" applyNumberFormat="1"/>
    <xf numFmtId="168" fontId="49" fillId="0" borderId="0" xfId="11" applyNumberFormat="1" applyFont="1" applyBorder="1" applyAlignment="1">
      <alignment horizontal="right" vertical="center"/>
    </xf>
    <xf numFmtId="41" fontId="11" fillId="0" borderId="0" xfId="1" applyFont="1" applyFill="1" applyBorder="1" applyAlignment="1"/>
    <xf numFmtId="0" fontId="36" fillId="0" borderId="0" xfId="0" applyFont="1" applyAlignment="1">
      <alignment horizontal="left" textRotation="180"/>
    </xf>
    <xf numFmtId="0" fontId="2" fillId="0" borderId="0" xfId="0" applyFont="1" applyAlignment="1"/>
    <xf numFmtId="172" fontId="49" fillId="0" borderId="0" xfId="11" applyNumberFormat="1" applyFont="1" applyBorder="1" applyAlignment="1">
      <alignment horizontal="right" vertical="center"/>
    </xf>
    <xf numFmtId="0" fontId="32" fillId="0" borderId="0" xfId="0" applyFont="1" applyBorder="1" applyAlignment="1">
      <alignment horizontal="left" indent="1"/>
    </xf>
    <xf numFmtId="0" fontId="2" fillId="0" borderId="0" xfId="0" applyNumberFormat="1" applyFont="1"/>
    <xf numFmtId="0" fontId="7" fillId="0" borderId="0" xfId="3" applyFont="1" applyBorder="1" applyAlignment="1">
      <alignment horizontal="right" vertical="top"/>
    </xf>
    <xf numFmtId="0" fontId="27" fillId="0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3" fontId="2" fillId="0" borderId="0" xfId="0" applyNumberFormat="1" applyFont="1" applyBorder="1"/>
    <xf numFmtId="164" fontId="6" fillId="3" borderId="0" xfId="0" applyNumberFormat="1" applyFont="1" applyFill="1" applyBorder="1" applyAlignment="1">
      <alignment horizontal="left" vertical="center" wrapText="1"/>
    </xf>
    <xf numFmtId="0" fontId="32" fillId="0" borderId="0" xfId="0" applyFont="1" applyFill="1"/>
    <xf numFmtId="0" fontId="33" fillId="0" borderId="0" xfId="0" applyFont="1" applyFill="1"/>
    <xf numFmtId="49" fontId="2" fillId="0" borderId="0" xfId="0" applyNumberFormat="1" applyFont="1" applyFill="1"/>
    <xf numFmtId="172" fontId="49" fillId="0" borderId="0" xfId="11" applyNumberFormat="1" applyFont="1" applyFill="1" applyBorder="1" applyAlignment="1">
      <alignment horizontal="right" vertical="center"/>
    </xf>
    <xf numFmtId="0" fontId="35" fillId="0" borderId="0" xfId="0" applyFont="1" applyFill="1"/>
    <xf numFmtId="49" fontId="10" fillId="0" borderId="0" xfId="0" applyNumberFormat="1" applyFont="1" applyFill="1"/>
    <xf numFmtId="0" fontId="55" fillId="0" borderId="0" xfId="0" applyFont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7" fillId="0" borderId="0" xfId="7" applyFont="1" applyBorder="1" applyAlignment="1">
      <alignment horizontal="left" vertical="top" wrapText="1"/>
    </xf>
    <xf numFmtId="0" fontId="12" fillId="0" borderId="0" xfId="0" applyFont="1"/>
    <xf numFmtId="0" fontId="22" fillId="0" borderId="0" xfId="0" applyFont="1" applyFill="1" applyAlignment="1"/>
    <xf numFmtId="0" fontId="6" fillId="0" borderId="0" xfId="3" applyFont="1" applyBorder="1"/>
    <xf numFmtId="0" fontId="7" fillId="0" borderId="0" xfId="3" applyFont="1" applyBorder="1" applyAlignment="1">
      <alignment horizontal="center" wrapText="1"/>
    </xf>
    <xf numFmtId="0" fontId="7" fillId="0" borderId="0" xfId="3" applyFont="1" applyBorder="1" applyAlignment="1">
      <alignment horizontal="left" vertical="top" wrapText="1"/>
    </xf>
    <xf numFmtId="166" fontId="7" fillId="0" borderId="0" xfId="3" applyNumberFormat="1" applyFont="1" applyBorder="1" applyAlignment="1">
      <alignment horizontal="right" vertical="top"/>
    </xf>
    <xf numFmtId="0" fontId="6" fillId="0" borderId="0" xfId="7" applyFont="1" applyBorder="1"/>
    <xf numFmtId="0" fontId="7" fillId="0" borderId="0" xfId="7" applyFont="1" applyBorder="1" applyAlignment="1">
      <alignment horizontal="center" wrapText="1"/>
    </xf>
    <xf numFmtId="0" fontId="7" fillId="0" borderId="0" xfId="7" applyFont="1" applyBorder="1" applyAlignment="1">
      <alignment horizontal="right" vertical="top"/>
    </xf>
    <xf numFmtId="49" fontId="2" fillId="0" borderId="0" xfId="0" applyNumberFormat="1" applyFont="1" applyBorder="1" applyAlignment="1"/>
    <xf numFmtId="0" fontId="44" fillId="0" borderId="0" xfId="4" applyFont="1" applyBorder="1" applyAlignment="1">
      <alignment wrapText="1"/>
    </xf>
    <xf numFmtId="0" fontId="7" fillId="0" borderId="0" xfId="5" applyFont="1" applyFill="1" applyBorder="1" applyAlignment="1">
      <alignment wrapText="1"/>
    </xf>
    <xf numFmtId="0" fontId="7" fillId="0" borderId="0" xfId="5" applyFont="1" applyFill="1" applyBorder="1" applyAlignment="1">
      <alignment vertical="top" wrapText="1"/>
    </xf>
    <xf numFmtId="0" fontId="2" fillId="0" borderId="0" xfId="0" applyFont="1" applyFill="1" applyBorder="1" applyAlignment="1"/>
    <xf numFmtId="0" fontId="6" fillId="0" borderId="0" xfId="5" applyFont="1" applyFill="1" applyBorder="1" applyAlignment="1"/>
    <xf numFmtId="0" fontId="7" fillId="0" borderId="0" xfId="5" applyFont="1" applyFill="1" applyBorder="1" applyAlignment="1">
      <alignment vertical="top"/>
    </xf>
    <xf numFmtId="0" fontId="6" fillId="0" borderId="0" xfId="6" applyFont="1" applyBorder="1"/>
    <xf numFmtId="0" fontId="32" fillId="0" borderId="0" xfId="0" applyFont="1" applyFill="1" applyBorder="1" applyAlignment="1"/>
    <xf numFmtId="0" fontId="7" fillId="0" borderId="0" xfId="9" applyFont="1" applyFill="1" applyBorder="1" applyAlignment="1">
      <alignment wrapText="1"/>
    </xf>
    <xf numFmtId="0" fontId="7" fillId="0" borderId="0" xfId="8" applyFont="1" applyFill="1" applyBorder="1" applyAlignment="1">
      <alignment wrapText="1"/>
    </xf>
    <xf numFmtId="0" fontId="2" fillId="0" borderId="0" xfId="0" applyFont="1" applyFill="1" applyBorder="1"/>
    <xf numFmtId="0" fontId="7" fillId="0" borderId="0" xfId="23" applyFont="1" applyBorder="1" applyAlignment="1">
      <alignment wrapText="1"/>
    </xf>
    <xf numFmtId="168" fontId="0" fillId="0" borderId="0" xfId="0" applyNumberFormat="1"/>
    <xf numFmtId="0" fontId="0" fillId="0" borderId="0" xfId="0" applyBorder="1" applyAlignment="1"/>
    <xf numFmtId="0" fontId="7" fillId="0" borderId="0" xfId="6" applyFont="1" applyBorder="1" applyAlignment="1">
      <alignment vertical="top" wrapText="1"/>
    </xf>
    <xf numFmtId="0" fontId="6" fillId="0" borderId="0" xfId="0" applyFont="1" applyBorder="1" applyAlignment="1"/>
    <xf numFmtId="0" fontId="7" fillId="0" borderId="0" xfId="10" applyFont="1" applyBorder="1" applyAlignment="1">
      <alignment horizontal="left" vertical="top" wrapText="1"/>
    </xf>
    <xf numFmtId="0" fontId="7" fillId="0" borderId="0" xfId="10" applyFont="1" applyBorder="1" applyAlignment="1">
      <alignment horizontal="right" vertical="top"/>
    </xf>
    <xf numFmtId="0" fontId="0" fillId="0" borderId="0" xfId="0" applyBorder="1"/>
    <xf numFmtId="0" fontId="11" fillId="4" borderId="5" xfId="0" applyFont="1" applyFill="1" applyBorder="1" applyAlignment="1">
      <alignment horizontal="center" vertical="center" wrapText="1"/>
    </xf>
    <xf numFmtId="0" fontId="7" fillId="0" borderId="0" xfId="19" applyFont="1" applyBorder="1" applyAlignment="1">
      <alignment vertical="top" wrapText="1"/>
    </xf>
    <xf numFmtId="0" fontId="7" fillId="0" borderId="0" xfId="16" applyFont="1" applyBorder="1" applyAlignment="1">
      <alignment wrapText="1"/>
    </xf>
    <xf numFmtId="164" fontId="6" fillId="3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 wrapText="1"/>
    </xf>
    <xf numFmtId="164" fontId="6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/>
    <xf numFmtId="0" fontId="2" fillId="0" borderId="0" xfId="0" applyFont="1" applyBorder="1" applyAlignment="1"/>
    <xf numFmtId="0" fontId="41" fillId="0" borderId="0" xfId="0" applyFont="1" applyFill="1" applyBorder="1"/>
    <xf numFmtId="0" fontId="7" fillId="0" borderId="0" xfId="19" applyFont="1" applyFill="1" applyBorder="1" applyAlignment="1">
      <alignment wrapText="1"/>
    </xf>
    <xf numFmtId="0" fontId="41" fillId="0" borderId="0" xfId="0" applyFont="1" applyFill="1"/>
    <xf numFmtId="0" fontId="7" fillId="0" borderId="0" xfId="19" applyFont="1" applyBorder="1" applyAlignment="1">
      <alignment wrapText="1"/>
    </xf>
    <xf numFmtId="0" fontId="33" fillId="0" borderId="0" xfId="0" applyFont="1" applyBorder="1"/>
    <xf numFmtId="0" fontId="7" fillId="0" borderId="0" xfId="22" applyFont="1" applyBorder="1" applyAlignment="1">
      <alignment horizontal="center" wrapText="1"/>
    </xf>
    <xf numFmtId="0" fontId="26" fillId="4" borderId="4" xfId="0" applyFont="1" applyFill="1" applyBorder="1" applyAlignment="1">
      <alignment horizontal="center" vertical="center"/>
    </xf>
    <xf numFmtId="0" fontId="45" fillId="4" borderId="0" xfId="0" applyFont="1" applyFill="1" applyBorder="1" applyAlignment="1">
      <alignment vertical="center"/>
    </xf>
    <xf numFmtId="0" fontId="7" fillId="4" borderId="0" xfId="18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54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7" fillId="0" borderId="0" xfId="15" applyFont="1" applyBorder="1" applyAlignment="1">
      <alignment horizontal="left" vertical="top" wrapText="1"/>
    </xf>
    <xf numFmtId="0" fontId="7" fillId="0" borderId="0" xfId="22" applyFont="1" applyBorder="1" applyAlignment="1">
      <alignment horizontal="left" vertical="top" wrapText="1"/>
    </xf>
    <xf numFmtId="0" fontId="7" fillId="0" borderId="0" xfId="22" applyFont="1" applyBorder="1" applyAlignment="1">
      <alignment horizontal="left" wrapText="1"/>
    </xf>
    <xf numFmtId="164" fontId="11" fillId="0" borderId="0" xfId="0" applyNumberFormat="1" applyFont="1" applyFill="1" applyBorder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 wrapText="1"/>
    </xf>
    <xf numFmtId="164" fontId="11" fillId="0" borderId="0" xfId="0" applyNumberFormat="1" applyFont="1" applyFill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7" fillId="0" borderId="0" xfId="18" applyFont="1" applyBorder="1" applyAlignment="1">
      <alignment horizontal="center" wrapText="1"/>
    </xf>
    <xf numFmtId="0" fontId="7" fillId="0" borderId="0" xfId="18" applyFont="1" applyBorder="1" applyAlignment="1">
      <alignment horizontal="left" vertical="top" wrapText="1"/>
    </xf>
    <xf numFmtId="0" fontId="7" fillId="0" borderId="0" xfId="18" applyFont="1" applyBorder="1" applyAlignment="1">
      <alignment horizontal="right" vertical="top"/>
    </xf>
    <xf numFmtId="0" fontId="6" fillId="0" borderId="0" xfId="21" applyBorder="1"/>
    <xf numFmtId="0" fontId="7" fillId="0" borderId="0" xfId="21" applyFont="1" applyBorder="1" applyAlignment="1">
      <alignment horizontal="center" wrapText="1"/>
    </xf>
    <xf numFmtId="0" fontId="7" fillId="0" borderId="0" xfId="21" applyFont="1" applyBorder="1" applyAlignment="1">
      <alignment horizontal="left" vertical="top" wrapText="1"/>
    </xf>
    <xf numFmtId="0" fontId="6" fillId="0" borderId="0" xfId="21" applyBorder="1"/>
    <xf numFmtId="0" fontId="32" fillId="0" borderId="0" xfId="0" applyFont="1" applyFill="1" applyBorder="1"/>
    <xf numFmtId="0" fontId="7" fillId="0" borderId="0" xfId="21" applyFont="1" applyBorder="1" applyAlignment="1">
      <alignment horizontal="right" vertical="top"/>
    </xf>
    <xf numFmtId="0" fontId="57" fillId="0" borderId="0" xfId="0" applyNumberFormat="1" applyFont="1" applyBorder="1"/>
    <xf numFmtId="49" fontId="10" fillId="0" borderId="0" xfId="0" applyNumberFormat="1" applyFont="1" applyBorder="1"/>
    <xf numFmtId="0" fontId="6" fillId="0" borderId="0" xfId="17" applyBorder="1"/>
    <xf numFmtId="0" fontId="7" fillId="0" borderId="0" xfId="17" applyFont="1" applyBorder="1" applyAlignment="1">
      <alignment horizontal="center" wrapText="1"/>
    </xf>
    <xf numFmtId="0" fontId="7" fillId="0" borderId="0" xfId="17" applyFont="1" applyBorder="1" applyAlignment="1">
      <alignment horizontal="left" vertical="top" wrapText="1"/>
    </xf>
    <xf numFmtId="0" fontId="7" fillId="0" borderId="0" xfId="17" applyFont="1" applyBorder="1" applyAlignment="1">
      <alignment horizontal="right" vertical="top"/>
    </xf>
    <xf numFmtId="0" fontId="7" fillId="0" borderId="0" xfId="23" applyFont="1" applyBorder="1" applyAlignment="1">
      <alignment horizontal="center" wrapText="1"/>
    </xf>
    <xf numFmtId="0" fontId="7" fillId="0" borderId="0" xfId="23" applyFont="1" applyFill="1" applyBorder="1" applyAlignment="1">
      <alignment horizontal="center" wrapText="1"/>
    </xf>
    <xf numFmtId="0" fontId="7" fillId="0" borderId="0" xfId="23" applyFont="1" applyFill="1" applyBorder="1" applyAlignment="1">
      <alignment horizontal="right" vertical="top"/>
    </xf>
    <xf numFmtId="0" fontId="7" fillId="0" borderId="0" xfId="22" applyFont="1" applyBorder="1" applyAlignment="1">
      <alignment vertical="top" wrapText="1"/>
    </xf>
    <xf numFmtId="0" fontId="0" fillId="0" borderId="0" xfId="0" applyBorder="1" applyAlignment="1">
      <alignment horizontal="center"/>
    </xf>
    <xf numFmtId="0" fontId="7" fillId="0" borderId="0" xfId="22" applyFont="1" applyBorder="1" applyAlignment="1">
      <alignment horizontal="right" vertical="top"/>
    </xf>
    <xf numFmtId="49" fontId="57" fillId="0" borderId="0" xfId="0" applyNumberFormat="1" applyFont="1" applyBorder="1"/>
    <xf numFmtId="0" fontId="2" fillId="0" borderId="0" xfId="0" applyFont="1" applyBorder="1" applyAlignment="1">
      <alignment vertical="center"/>
    </xf>
    <xf numFmtId="0" fontId="6" fillId="0" borderId="0" xfId="16" applyBorder="1"/>
    <xf numFmtId="0" fontId="7" fillId="0" borderId="0" xfId="16" applyFont="1" applyBorder="1" applyAlignment="1">
      <alignment horizontal="center" wrapText="1"/>
    </xf>
    <xf numFmtId="0" fontId="7" fillId="0" borderId="0" xfId="16" applyFont="1" applyBorder="1" applyAlignment="1">
      <alignment horizontal="right" vertical="top"/>
    </xf>
    <xf numFmtId="0" fontId="7" fillId="0" borderId="0" xfId="16" applyFont="1" applyBorder="1" applyAlignment="1">
      <alignment horizontal="left" vertical="top" wrapText="1"/>
    </xf>
    <xf numFmtId="0" fontId="2" fillId="0" borderId="0" xfId="0" applyFont="1" applyBorder="1"/>
    <xf numFmtId="0" fontId="6" fillId="0" borderId="0" xfId="15" applyBorder="1"/>
    <xf numFmtId="0" fontId="7" fillId="0" borderId="0" xfId="15" applyFont="1" applyBorder="1" applyAlignment="1">
      <alignment horizontal="center" wrapText="1"/>
    </xf>
    <xf numFmtId="0" fontId="7" fillId="0" borderId="0" xfId="15" applyFont="1" applyBorder="1" applyAlignment="1">
      <alignment horizontal="right" vertical="top"/>
    </xf>
    <xf numFmtId="0" fontId="7" fillId="0" borderId="0" xfId="15" applyFont="1" applyBorder="1" applyAlignment="1">
      <alignment horizontal="center" wrapText="1"/>
    </xf>
    <xf numFmtId="0" fontId="6" fillId="0" borderId="0" xfId="14" applyBorder="1"/>
    <xf numFmtId="0" fontId="7" fillId="0" borderId="0" xfId="14" applyFont="1" applyBorder="1" applyAlignment="1">
      <alignment horizontal="center" wrapText="1"/>
    </xf>
    <xf numFmtId="166" fontId="7" fillId="0" borderId="0" xfId="14" applyNumberFormat="1" applyFont="1" applyBorder="1" applyAlignment="1">
      <alignment horizontal="right" vertical="top"/>
    </xf>
    <xf numFmtId="0" fontId="7" fillId="0" borderId="0" xfId="14" applyFont="1" applyBorder="1" applyAlignment="1">
      <alignment horizontal="left" vertical="top" wrapText="1"/>
    </xf>
    <xf numFmtId="0" fontId="7" fillId="0" borderId="0" xfId="14" applyFont="1" applyBorder="1" applyAlignment="1">
      <alignment horizontal="right" vertical="top"/>
    </xf>
    <xf numFmtId="0" fontId="6" fillId="0" borderId="0" xfId="13" applyBorder="1"/>
    <xf numFmtId="0" fontId="7" fillId="0" borderId="0" xfId="13" applyFont="1" applyBorder="1" applyAlignment="1">
      <alignment horizontal="center" wrapText="1"/>
    </xf>
    <xf numFmtId="166" fontId="7" fillId="0" borderId="0" xfId="13" applyNumberFormat="1" applyFont="1" applyBorder="1" applyAlignment="1">
      <alignment horizontal="right" vertical="top"/>
    </xf>
    <xf numFmtId="0" fontId="7" fillId="0" borderId="0" xfId="13" applyFont="1" applyBorder="1" applyAlignment="1">
      <alignment horizontal="left" vertical="top" wrapText="1"/>
    </xf>
    <xf numFmtId="0" fontId="7" fillId="0" borderId="0" xfId="13" applyFont="1" applyBorder="1" applyAlignment="1">
      <alignment horizontal="right" vertical="top"/>
    </xf>
    <xf numFmtId="0" fontId="32" fillId="0" borderId="0" xfId="0" applyFont="1" applyAlignment="1"/>
    <xf numFmtId="41" fontId="24" fillId="0" borderId="0" xfId="1" applyFont="1" applyFill="1" applyBorder="1" applyAlignment="1"/>
    <xf numFmtId="0" fontId="53" fillId="0" borderId="0" xfId="0" applyFont="1"/>
    <xf numFmtId="41" fontId="24" fillId="0" borderId="0" xfId="1" applyFont="1" applyFill="1" applyBorder="1" applyAlignment="1">
      <alignment horizontal="left" indent="9"/>
    </xf>
    <xf numFmtId="0" fontId="3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1" fontId="24" fillId="0" borderId="0" xfId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49" fontId="57" fillId="5" borderId="6" xfId="0" applyNumberFormat="1" applyFont="1" applyFill="1" applyBorder="1" applyAlignment="1">
      <alignment horizontal="left" indent="1"/>
    </xf>
    <xf numFmtId="0" fontId="24" fillId="5" borderId="4" xfId="0" applyFont="1" applyFill="1" applyBorder="1" applyAlignment="1">
      <alignment vertical="center"/>
    </xf>
    <xf numFmtId="41" fontId="25" fillId="0" borderId="0" xfId="1" applyFont="1" applyFill="1" applyBorder="1" applyAlignment="1"/>
    <xf numFmtId="0" fontId="59" fillId="0" borderId="0" xfId="0" applyFont="1"/>
    <xf numFmtId="0" fontId="60" fillId="0" borderId="0" xfId="0" applyFont="1" applyFill="1"/>
    <xf numFmtId="0" fontId="60" fillId="0" borderId="0" xfId="0" applyFont="1" applyFill="1" applyAlignment="1">
      <alignment horizontal="center"/>
    </xf>
    <xf numFmtId="0" fontId="54" fillId="0" borderId="0" xfId="0" applyFont="1" applyFill="1" applyBorder="1" applyAlignment="1"/>
    <xf numFmtId="0" fontId="60" fillId="0" borderId="0" xfId="0" applyFont="1" applyFill="1" applyAlignment="1">
      <alignment horizontal="right" indent="2"/>
    </xf>
    <xf numFmtId="0" fontId="27" fillId="0" borderId="0" xfId="0" applyFont="1" applyFill="1" applyAlignment="1">
      <alignment horizontal="center" vertical="center"/>
    </xf>
    <xf numFmtId="0" fontId="2" fillId="0" borderId="0" xfId="0" applyFont="1"/>
    <xf numFmtId="0" fontId="61" fillId="0" borderId="0" xfId="0" applyFont="1" applyFill="1"/>
    <xf numFmtId="49" fontId="59" fillId="0" borderId="0" xfId="0" applyNumberFormat="1" applyFont="1" applyFill="1"/>
    <xf numFmtId="0" fontId="62" fillId="0" borderId="0" xfId="0" applyFont="1" applyFill="1"/>
    <xf numFmtId="0" fontId="42" fillId="0" borderId="0" xfId="0" applyFont="1" applyFill="1"/>
    <xf numFmtId="49" fontId="40" fillId="0" borderId="0" xfId="0" applyNumberFormat="1" applyFont="1" applyAlignment="1"/>
    <xf numFmtId="0" fontId="62" fillId="0" borderId="0" xfId="0" applyFont="1"/>
    <xf numFmtId="49" fontId="54" fillId="0" borderId="0" xfId="0" applyNumberFormat="1" applyFont="1"/>
    <xf numFmtId="0" fontId="60" fillId="0" borderId="0" xfId="0" applyFont="1"/>
    <xf numFmtId="168" fontId="6" fillId="0" borderId="0" xfId="0" applyNumberFormat="1" applyFont="1" applyBorder="1" applyAlignment="1"/>
    <xf numFmtId="0" fontId="7" fillId="0" borderId="0" xfId="3" applyFont="1" applyBorder="1" applyAlignment="1">
      <alignment horizontal="left" vertical="top" wrapText="1"/>
    </xf>
    <xf numFmtId="0" fontId="54" fillId="0" borderId="0" xfId="0" applyFont="1" applyFill="1" applyAlignment="1">
      <alignment vertical="center"/>
    </xf>
    <xf numFmtId="41" fontId="25" fillId="0" borderId="0" xfId="1" applyFont="1" applyFill="1" applyBorder="1" applyAlignment="1">
      <alignment horizontal="left" indent="9"/>
    </xf>
    <xf numFmtId="0" fontId="6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7" fillId="0" borderId="0" xfId="13" applyFont="1" applyBorder="1" applyAlignment="1">
      <alignment horizontal="left" vertical="top" wrapText="1"/>
    </xf>
    <xf numFmtId="0" fontId="7" fillId="0" borderId="0" xfId="3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center" vertical="center" wrapText="1"/>
    </xf>
    <xf numFmtId="167" fontId="52" fillId="0" borderId="0" xfId="11" applyNumberFormat="1" applyFont="1" applyFill="1" applyBorder="1" applyAlignment="1">
      <alignment horizontal="right" vertical="center"/>
    </xf>
    <xf numFmtId="170" fontId="52" fillId="0" borderId="0" xfId="11" applyNumberFormat="1" applyFont="1" applyFill="1" applyBorder="1" applyAlignment="1">
      <alignment horizontal="right" vertical="center"/>
    </xf>
    <xf numFmtId="41" fontId="65" fillId="0" borderId="0" xfId="1" applyFont="1" applyFill="1" applyBorder="1" applyAlignment="1"/>
    <xf numFmtId="0" fontId="8" fillId="0" borderId="0" xfId="0" applyFont="1" applyFill="1" applyAlignment="1">
      <alignment horizontal="center"/>
    </xf>
    <xf numFmtId="41" fontId="21" fillId="0" borderId="0" xfId="1" applyFont="1" applyFill="1" applyBorder="1" applyAlignment="1">
      <alignment horizontal="left"/>
    </xf>
    <xf numFmtId="0" fontId="67" fillId="0" borderId="0" xfId="0" applyFont="1"/>
    <xf numFmtId="41" fontId="70" fillId="0" borderId="0" xfId="1" applyFont="1" applyFill="1" applyBorder="1" applyAlignment="1">
      <alignment horizontal="left"/>
    </xf>
    <xf numFmtId="0" fontId="54" fillId="0" borderId="0" xfId="0" applyFont="1" applyFill="1" applyAlignment="1"/>
    <xf numFmtId="164" fontId="6" fillId="5" borderId="6" xfId="0" applyNumberFormat="1" applyFont="1" applyFill="1" applyBorder="1" applyAlignment="1">
      <alignment horizontal="left" wrapText="1" indent="1"/>
    </xf>
    <xf numFmtId="0" fontId="1" fillId="0" borderId="0" xfId="0" applyNumberFormat="1" applyFont="1" applyFill="1" applyBorder="1" applyAlignment="1">
      <alignment horizontal="center" vertical="center" wrapText="1"/>
    </xf>
    <xf numFmtId="168" fontId="46" fillId="0" borderId="0" xfId="11" applyNumberFormat="1" applyFont="1" applyFill="1" applyBorder="1" applyAlignment="1">
      <alignment horizontal="justify" vertical="center"/>
    </xf>
    <xf numFmtId="164" fontId="26" fillId="5" borderId="6" xfId="0" applyNumberFormat="1" applyFont="1" applyFill="1" applyBorder="1" applyAlignment="1">
      <alignment horizontal="left" wrapText="1" indent="1"/>
    </xf>
    <xf numFmtId="0" fontId="71" fillId="0" borderId="0" xfId="0" applyFont="1" applyFill="1"/>
    <xf numFmtId="164" fontId="26" fillId="5" borderId="5" xfId="0" applyNumberFormat="1" applyFont="1" applyFill="1" applyBorder="1" applyAlignment="1">
      <alignment horizontal="left" wrapText="1" indent="1"/>
    </xf>
    <xf numFmtId="41" fontId="21" fillId="0" borderId="0" xfId="1" applyFont="1" applyFill="1" applyBorder="1" applyAlignment="1"/>
    <xf numFmtId="0" fontId="72" fillId="0" borderId="0" xfId="0" applyFont="1" applyFill="1" applyAlignment="1">
      <alignment horizontal="justify" vertical="center"/>
    </xf>
    <xf numFmtId="0" fontId="54" fillId="0" borderId="0" xfId="0" applyFont="1" applyFill="1" applyBorder="1" applyAlignment="1">
      <alignment horizontal="center" vertical="center"/>
    </xf>
    <xf numFmtId="172" fontId="9" fillId="0" borderId="0" xfId="11" applyNumberFormat="1" applyFont="1" applyBorder="1" applyAlignment="1">
      <alignment horizontal="justify"/>
    </xf>
    <xf numFmtId="177" fontId="9" fillId="0" borderId="0" xfId="11" applyNumberFormat="1" applyFont="1" applyFill="1" applyBorder="1" applyAlignment="1">
      <alignment horizontal="right" wrapText="1" indent="3"/>
    </xf>
    <xf numFmtId="168" fontId="41" fillId="0" borderId="0" xfId="11" applyNumberFormat="1" applyFont="1" applyBorder="1" applyAlignment="1">
      <alignment horizontal="right"/>
    </xf>
    <xf numFmtId="168" fontId="18" fillId="0" borderId="0" xfId="11" applyNumberFormat="1" applyFont="1" applyBorder="1" applyAlignment="1">
      <alignment horizontal="right"/>
    </xf>
    <xf numFmtId="0" fontId="26" fillId="0" borderId="0" xfId="16" applyFont="1" applyBorder="1" applyAlignment="1">
      <alignment wrapText="1"/>
    </xf>
    <xf numFmtId="172" fontId="8" fillId="0" borderId="6" xfId="11" applyNumberFormat="1" applyFont="1" applyBorder="1" applyAlignment="1">
      <alignment horizontal="right"/>
    </xf>
    <xf numFmtId="172" fontId="0" fillId="0" borderId="0" xfId="0" applyNumberFormat="1"/>
    <xf numFmtId="168" fontId="19" fillId="0" borderId="0" xfId="0" applyNumberFormat="1" applyFont="1"/>
    <xf numFmtId="168" fontId="41" fillId="0" borderId="0" xfId="11" applyNumberFormat="1" applyFont="1" applyBorder="1" applyAlignment="1">
      <alignment horizontal="right" vertical="center"/>
    </xf>
    <xf numFmtId="168" fontId="41" fillId="7" borderId="0" xfId="11" applyNumberFormat="1" applyFont="1" applyFill="1" applyBorder="1" applyAlignment="1">
      <alignment horizontal="right" vertical="center"/>
    </xf>
    <xf numFmtId="168" fontId="41" fillId="6" borderId="0" xfId="11" applyNumberFormat="1" applyFont="1" applyFill="1" applyBorder="1" applyAlignment="1">
      <alignment horizontal="right" vertical="center"/>
    </xf>
    <xf numFmtId="49" fontId="54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wrapText="1"/>
    </xf>
    <xf numFmtId="0" fontId="23" fillId="0" borderId="0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177" fontId="18" fillId="0" borderId="0" xfId="11" applyNumberFormat="1" applyFont="1" applyFill="1" applyBorder="1" applyAlignment="1">
      <alignment horizontal="right" wrapText="1" indent="3"/>
    </xf>
    <xf numFmtId="177" fontId="41" fillId="0" borderId="0" xfId="11" applyNumberFormat="1" applyFont="1" applyFill="1" applyBorder="1" applyAlignment="1">
      <alignment horizontal="right" wrapText="1" indent="3"/>
    </xf>
    <xf numFmtId="177" fontId="41" fillId="0" borderId="6" xfId="11" applyNumberFormat="1" applyFont="1" applyFill="1" applyBorder="1" applyAlignment="1">
      <alignment horizontal="right" wrapText="1" indent="3"/>
    </xf>
    <xf numFmtId="0" fontId="11" fillId="0" borderId="0" xfId="0" applyFont="1" applyFill="1" applyAlignment="1"/>
    <xf numFmtId="0" fontId="25" fillId="0" borderId="0" xfId="0" applyFont="1" applyFill="1" applyBorder="1" applyAlignment="1">
      <alignment horizontal="center"/>
    </xf>
    <xf numFmtId="172" fontId="9" fillId="0" borderId="7" xfId="11" applyNumberFormat="1" applyFont="1" applyBorder="1" applyAlignment="1">
      <alignment horizontal="justify"/>
    </xf>
    <xf numFmtId="0" fontId="2" fillId="0" borderId="0" xfId="0" applyFont="1" applyFill="1" applyAlignment="1"/>
    <xf numFmtId="0" fontId="7" fillId="0" borderId="0" xfId="16" applyFont="1" applyBorder="1" applyAlignment="1">
      <alignment vertical="top" wrapText="1"/>
    </xf>
    <xf numFmtId="172" fontId="7" fillId="0" borderId="0" xfId="16" applyNumberFormat="1" applyFont="1" applyBorder="1" applyAlignment="1">
      <alignment vertical="top" wrapText="1"/>
    </xf>
    <xf numFmtId="172" fontId="2" fillId="0" borderId="0" xfId="0" applyNumberFormat="1" applyFont="1" applyBorder="1"/>
    <xf numFmtId="0" fontId="53" fillId="0" borderId="0" xfId="0" applyFont="1" applyBorder="1"/>
    <xf numFmtId="0" fontId="7" fillId="0" borderId="0" xfId="22" applyFont="1" applyBorder="1" applyAlignment="1">
      <alignment horizontal="center" wrapText="1"/>
    </xf>
    <xf numFmtId="1" fontId="6" fillId="0" borderId="0" xfId="0" applyNumberFormat="1" applyFont="1" applyBorder="1"/>
    <xf numFmtId="164" fontId="41" fillId="5" borderId="7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left" indent="1"/>
    </xf>
    <xf numFmtId="41" fontId="18" fillId="0" borderId="0" xfId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/>
    <xf numFmtId="0" fontId="58" fillId="0" borderId="0" xfId="10" applyFont="1" applyBorder="1" applyAlignment="1">
      <alignment horizontal="left" vertical="top" wrapText="1"/>
    </xf>
    <xf numFmtId="0" fontId="58" fillId="0" borderId="0" xfId="10" applyFont="1" applyBorder="1" applyAlignment="1">
      <alignment horizontal="right" vertical="top"/>
    </xf>
    <xf numFmtId="0" fontId="41" fillId="0" borderId="0" xfId="0" applyFont="1" applyAlignment="1"/>
    <xf numFmtId="0" fontId="38" fillId="0" borderId="0" xfId="0" applyFont="1" applyFill="1"/>
    <xf numFmtId="0" fontId="33" fillId="0" borderId="0" xfId="0" applyFont="1" applyFill="1" applyBorder="1" applyAlignment="1">
      <alignment horizontal="left" vertical="center" indent="2"/>
    </xf>
    <xf numFmtId="173" fontId="52" fillId="0" borderId="0" xfId="11" applyNumberFormat="1" applyFont="1" applyFill="1" applyBorder="1" applyAlignment="1">
      <alignment horizontal="right" vertical="center"/>
    </xf>
    <xf numFmtId="174" fontId="52" fillId="0" borderId="0" xfId="11" applyNumberFormat="1" applyFont="1" applyFill="1" applyBorder="1" applyAlignment="1">
      <alignment horizontal="right" vertical="center"/>
    </xf>
    <xf numFmtId="172" fontId="52" fillId="0" borderId="0" xfId="11" applyNumberFormat="1" applyFont="1" applyFill="1" applyBorder="1" applyAlignment="1">
      <alignment horizontal="right" vertical="center"/>
    </xf>
    <xf numFmtId="0" fontId="75" fillId="0" borderId="0" xfId="0" applyFont="1" applyAlignment="1">
      <alignment horizontal="left"/>
    </xf>
    <xf numFmtId="168" fontId="51" fillId="0" borderId="0" xfId="11" applyNumberFormat="1" applyFont="1" applyBorder="1" applyAlignment="1">
      <alignment horizontal="right"/>
    </xf>
    <xf numFmtId="0" fontId="34" fillId="0" borderId="0" xfId="0" applyFont="1" applyAlignment="1"/>
    <xf numFmtId="0" fontId="51" fillId="0" borderId="0" xfId="8" applyFont="1" applyFill="1" applyBorder="1" applyAlignment="1">
      <alignment wrapText="1"/>
    </xf>
    <xf numFmtId="0" fontId="76" fillId="0" borderId="0" xfId="0" applyNumberFormat="1" applyFont="1" applyAlignment="1"/>
    <xf numFmtId="49" fontId="76" fillId="0" borderId="0" xfId="0" applyNumberFormat="1" applyFont="1" applyAlignment="1"/>
    <xf numFmtId="0" fontId="75" fillId="0" borderId="0" xfId="0" applyFont="1" applyAlignment="1">
      <alignment horizontal="left" indent="1"/>
    </xf>
    <xf numFmtId="0" fontId="34" fillId="0" borderId="0" xfId="0" applyFont="1"/>
    <xf numFmtId="0" fontId="76" fillId="0" borderId="0" xfId="0" applyNumberFormat="1" applyFont="1"/>
    <xf numFmtId="49" fontId="76" fillId="0" borderId="0" xfId="0" applyNumberFormat="1" applyFont="1"/>
    <xf numFmtId="0" fontId="77" fillId="0" borderId="0" xfId="0" applyFont="1" applyAlignment="1">
      <alignment horizontal="left" indent="1"/>
    </xf>
    <xf numFmtId="0" fontId="35" fillId="0" borderId="0" xfId="0" applyFont="1"/>
    <xf numFmtId="0" fontId="58" fillId="0" borderId="0" xfId="8" applyFont="1" applyFill="1" applyBorder="1" applyAlignment="1">
      <alignment wrapText="1"/>
    </xf>
    <xf numFmtId="0" fontId="78" fillId="0" borderId="0" xfId="0" applyNumberFormat="1" applyFont="1"/>
    <xf numFmtId="49" fontId="78" fillId="0" borderId="0" xfId="0" applyNumberFormat="1" applyFont="1"/>
    <xf numFmtId="172" fontId="8" fillId="0" borderId="0" xfId="11" applyNumberFormat="1" applyFont="1" applyBorder="1" applyAlignment="1">
      <alignment horizontal="justify"/>
    </xf>
    <xf numFmtId="43" fontId="41" fillId="0" borderId="0" xfId="11" applyFont="1" applyFill="1" applyBorder="1" applyAlignment="1">
      <alignment horizontal="right" wrapText="1" indent="3"/>
    </xf>
    <xf numFmtId="0" fontId="1" fillId="0" borderId="0" xfId="0" applyFont="1" applyFill="1" applyAlignment="1">
      <alignment horizontal="center" vertical="center"/>
    </xf>
    <xf numFmtId="0" fontId="59" fillId="0" borderId="0" xfId="0" applyFont="1" applyAlignment="1">
      <alignment horizontal="left"/>
    </xf>
    <xf numFmtId="0" fontId="59" fillId="0" borderId="0" xfId="0" applyNumberFormat="1" applyFont="1"/>
    <xf numFmtId="0" fontId="0" fillId="0" borderId="0" xfId="0" applyAlignment="1">
      <alignment horizontal="left"/>
    </xf>
    <xf numFmtId="0" fontId="79" fillId="0" borderId="0" xfId="0" applyFont="1" applyBorder="1" applyAlignment="1">
      <alignment horizontal="center"/>
    </xf>
    <xf numFmtId="172" fontId="69" fillId="0" borderId="0" xfId="11" applyNumberFormat="1" applyFont="1" applyBorder="1" applyAlignment="1">
      <alignment horizontal="justify"/>
    </xf>
    <xf numFmtId="172" fontId="2" fillId="0" borderId="0" xfId="0" applyNumberFormat="1" applyFont="1"/>
    <xf numFmtId="165" fontId="6" fillId="0" borderId="0" xfId="11" applyNumberFormat="1" applyFont="1" applyFill="1" applyBorder="1" applyAlignment="1">
      <alignment horizontal="right" wrapText="1" indent="3"/>
    </xf>
    <xf numFmtId="168" fontId="41" fillId="8" borderId="0" xfId="11" applyNumberFormat="1" applyFont="1" applyFill="1" applyBorder="1" applyAlignment="1">
      <alignment horizontal="right"/>
    </xf>
    <xf numFmtId="168" fontId="41" fillId="9" borderId="0" xfId="11" applyNumberFormat="1" applyFont="1" applyFill="1" applyBorder="1" applyAlignment="1">
      <alignment horizontal="right" vertical="center"/>
    </xf>
    <xf numFmtId="0" fontId="0" fillId="0" borderId="0" xfId="0" applyAlignment="1">
      <alignment horizontal="left" indent="1"/>
    </xf>
    <xf numFmtId="0" fontId="80" fillId="0" borderId="0" xfId="19" applyFont="1" applyFill="1" applyBorder="1" applyAlignment="1">
      <alignment wrapText="1"/>
    </xf>
    <xf numFmtId="0" fontId="71" fillId="0" borderId="0" xfId="0" applyFont="1" applyFill="1" applyBorder="1"/>
    <xf numFmtId="0" fontId="54" fillId="0" borderId="0" xfId="0" applyFont="1" applyFill="1" applyBorder="1" applyAlignment="1">
      <alignment horizontal="center" vertical="center" wrapText="1"/>
    </xf>
    <xf numFmtId="0" fontId="5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7" fillId="0" borderId="0" xfId="23" applyFont="1" applyBorder="1" applyAlignment="1">
      <alignment horizontal="center" wrapText="1"/>
    </xf>
    <xf numFmtId="0" fontId="81" fillId="0" borderId="0" xfId="0" applyFont="1"/>
    <xf numFmtId="172" fontId="2" fillId="0" borderId="0" xfId="0" applyNumberFormat="1" applyFont="1" applyAlignment="1"/>
    <xf numFmtId="168" fontId="41" fillId="0" borderId="0" xfId="11" applyNumberFormat="1" applyFont="1" applyFill="1" applyBorder="1" applyAlignment="1">
      <alignment horizontal="right"/>
    </xf>
    <xf numFmtId="172" fontId="8" fillId="8" borderId="6" xfId="11" applyNumberFormat="1" applyFont="1" applyFill="1" applyBorder="1" applyAlignment="1">
      <alignment horizontal="justify"/>
    </xf>
    <xf numFmtId="164" fontId="41" fillId="5" borderId="0" xfId="0" applyNumberFormat="1" applyFont="1" applyFill="1" applyBorder="1" applyAlignment="1">
      <alignment horizontal="left" vertical="center" wrapText="1"/>
    </xf>
    <xf numFmtId="168" fontId="69" fillId="0" borderId="0" xfId="11" applyNumberFormat="1" applyFont="1" applyFill="1" applyBorder="1" applyAlignment="1">
      <alignment horizontal="right" vertical="center"/>
    </xf>
    <xf numFmtId="0" fontId="2" fillId="0" borderId="0" xfId="0" applyNumberFormat="1" applyFont="1" applyFill="1"/>
    <xf numFmtId="49" fontId="67" fillId="0" borderId="0" xfId="0" applyNumberFormat="1" applyFont="1" applyFill="1"/>
    <xf numFmtId="41" fontId="8" fillId="0" borderId="0" xfId="1" applyFont="1" applyFill="1" applyBorder="1" applyAlignment="1"/>
    <xf numFmtId="0" fontId="82" fillId="0" borderId="0" xfId="0" applyNumberFormat="1" applyFont="1"/>
    <xf numFmtId="0" fontId="82" fillId="0" borderId="0" xfId="0" applyNumberFormat="1" applyFont="1" applyFill="1"/>
    <xf numFmtId="0" fontId="55" fillId="0" borderId="0" xfId="0" applyNumberFormat="1" applyFont="1" applyFill="1"/>
    <xf numFmtId="0" fontId="82" fillId="0" borderId="0" xfId="0" applyFont="1" applyFill="1"/>
    <xf numFmtId="172" fontId="83" fillId="0" borderId="0" xfId="11" applyNumberFormat="1" applyFont="1" applyFill="1" applyBorder="1" applyAlignment="1">
      <alignment horizontal="justify"/>
    </xf>
    <xf numFmtId="172" fontId="9" fillId="0" borderId="4" xfId="11" applyNumberFormat="1" applyFont="1" applyBorder="1" applyAlignment="1">
      <alignment horizontal="justify"/>
    </xf>
    <xf numFmtId="0" fontId="18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/>
    <xf numFmtId="0" fontId="11" fillId="0" borderId="0" xfId="0" applyFont="1" applyFill="1" applyBorder="1" applyAlignment="1">
      <alignment horizontal="left"/>
    </xf>
    <xf numFmtId="0" fontId="11" fillId="0" borderId="0" xfId="0" applyFont="1" applyBorder="1" applyAlignment="1"/>
    <xf numFmtId="3" fontId="46" fillId="0" borderId="0" xfId="0" applyNumberFormat="1" applyFont="1" applyFill="1" applyBorder="1" applyAlignment="1">
      <alignment vertical="center" wrapText="1"/>
    </xf>
    <xf numFmtId="0" fontId="7" fillId="0" borderId="0" xfId="7" applyFont="1" applyBorder="1" applyAlignment="1">
      <alignment vertical="top"/>
    </xf>
    <xf numFmtId="0" fontId="45" fillId="0" borderId="0" xfId="0" applyFont="1" applyFill="1" applyBorder="1" applyAlignment="1">
      <alignment horizontal="center" vertical="center" wrapText="1"/>
    </xf>
    <xf numFmtId="172" fontId="69" fillId="0" borderId="7" xfId="11" applyNumberFormat="1" applyFont="1" applyBorder="1" applyAlignment="1">
      <alignment horizontal="justify"/>
    </xf>
    <xf numFmtId="172" fontId="69" fillId="0" borderId="4" xfId="11" applyNumberFormat="1" applyFont="1" applyBorder="1" applyAlignment="1">
      <alignment horizontal="justify"/>
    </xf>
    <xf numFmtId="172" fontId="69" fillId="0" borderId="7" xfId="11" applyNumberFormat="1" applyFont="1" applyFill="1" applyBorder="1" applyAlignment="1">
      <alignment horizontal="justify"/>
    </xf>
    <xf numFmtId="49" fontId="86" fillId="0" borderId="0" xfId="0" applyNumberFormat="1" applyFont="1" applyFill="1"/>
    <xf numFmtId="49" fontId="86" fillId="0" borderId="0" xfId="0" applyNumberFormat="1" applyFont="1"/>
    <xf numFmtId="0" fontId="87" fillId="0" borderId="0" xfId="0" applyFont="1"/>
    <xf numFmtId="0" fontId="84" fillId="0" borderId="0" xfId="0" applyFont="1" applyFill="1" applyAlignment="1">
      <alignment vertical="center"/>
    </xf>
    <xf numFmtId="172" fontId="21" fillId="0" borderId="0" xfId="0" applyNumberFormat="1" applyFont="1" applyFill="1" applyAlignment="1">
      <alignment vertical="center"/>
    </xf>
    <xf numFmtId="172" fontId="18" fillId="5" borderId="1" xfId="11" applyNumberFormat="1" applyFont="1" applyFill="1" applyBorder="1" applyAlignment="1">
      <alignment horizontal="justify" vertical="center"/>
    </xf>
    <xf numFmtId="172" fontId="18" fillId="5" borderId="2" xfId="11" applyNumberFormat="1" applyFont="1" applyFill="1" applyBorder="1" applyAlignment="1">
      <alignment horizontal="justify" vertical="center"/>
    </xf>
    <xf numFmtId="172" fontId="18" fillId="5" borderId="3" xfId="11" applyNumberFormat="1" applyFont="1" applyFill="1" applyBorder="1" applyAlignment="1">
      <alignment horizontal="justify" vertical="center"/>
    </xf>
    <xf numFmtId="172" fontId="11" fillId="0" borderId="0" xfId="0" applyNumberFormat="1" applyFont="1" applyFill="1" applyAlignment="1">
      <alignment vertical="center"/>
    </xf>
    <xf numFmtId="172" fontId="9" fillId="0" borderId="0" xfId="11" applyNumberFormat="1" applyFont="1" applyFill="1" applyBorder="1" applyAlignment="1">
      <alignment horizontal="justify"/>
    </xf>
    <xf numFmtId="164" fontId="9" fillId="5" borderId="4" xfId="0" applyNumberFormat="1" applyFont="1" applyFill="1" applyBorder="1" applyAlignment="1">
      <alignment horizontal="left" wrapText="1" indent="1"/>
    </xf>
    <xf numFmtId="172" fontId="58" fillId="0" borderId="0" xfId="16" applyNumberFormat="1" applyFont="1" applyBorder="1" applyAlignment="1">
      <alignment vertical="top" wrapText="1"/>
    </xf>
    <xf numFmtId="168" fontId="41" fillId="0" borderId="0" xfId="11" applyNumberFormat="1" applyFont="1" applyFill="1" applyBorder="1" applyAlignment="1">
      <alignment horizontal="center" vertical="center"/>
    </xf>
    <xf numFmtId="168" fontId="41" fillId="8" borderId="0" xfId="11" applyNumberFormat="1" applyFont="1" applyFill="1" applyBorder="1" applyAlignment="1">
      <alignment horizontal="center" vertical="center"/>
    </xf>
    <xf numFmtId="168" fontId="41" fillId="10" borderId="0" xfId="11" applyNumberFormat="1" applyFont="1" applyFill="1" applyBorder="1" applyAlignment="1">
      <alignment horizontal="center" vertical="center"/>
    </xf>
    <xf numFmtId="168" fontId="2" fillId="0" borderId="0" xfId="0" applyNumberFormat="1" applyFont="1" applyAlignment="1"/>
    <xf numFmtId="168" fontId="74" fillId="0" borderId="0" xfId="11" applyNumberFormat="1" applyFont="1" applyFill="1" applyBorder="1" applyAlignment="1">
      <alignment horizontal="center" vertical="center"/>
    </xf>
    <xf numFmtId="41" fontId="22" fillId="0" borderId="0" xfId="1" applyFont="1" applyFill="1" applyBorder="1" applyAlignment="1"/>
    <xf numFmtId="41" fontId="88" fillId="0" borderId="0" xfId="1" applyFont="1" applyFill="1" applyBorder="1" applyAlignment="1"/>
    <xf numFmtId="41" fontId="89" fillId="0" borderId="0" xfId="1" applyFont="1" applyFill="1" applyBorder="1" applyAlignment="1"/>
    <xf numFmtId="0" fontId="25" fillId="0" borderId="0" xfId="0" applyFont="1" applyAlignment="1">
      <alignment vertical="center"/>
    </xf>
    <xf numFmtId="168" fontId="58" fillId="0" borderId="0" xfId="11" applyNumberFormat="1" applyFont="1" applyBorder="1" applyAlignment="1">
      <alignment horizontal="right"/>
    </xf>
    <xf numFmtId="168" fontId="58" fillId="0" borderId="0" xfId="11" applyNumberFormat="1" applyFont="1" applyFill="1" applyBorder="1" applyAlignment="1">
      <alignment horizontal="right"/>
    </xf>
    <xf numFmtId="168" fontId="58" fillId="0" borderId="0" xfId="11" applyNumberFormat="1" applyFont="1" applyFill="1" applyBorder="1" applyAlignment="1">
      <alignment horizontal="right" vertical="center"/>
    </xf>
    <xf numFmtId="168" fontId="74" fillId="0" borderId="4" xfId="11" applyNumberFormat="1" applyFont="1" applyFill="1" applyBorder="1" applyAlignment="1">
      <alignment horizontal="right" vertical="center"/>
    </xf>
    <xf numFmtId="168" fontId="20" fillId="0" borderId="4" xfId="11" applyNumberFormat="1" applyFont="1" applyFill="1" applyBorder="1" applyAlignment="1">
      <alignment horizontal="right" vertical="center"/>
    </xf>
    <xf numFmtId="168" fontId="9" fillId="0" borderId="0" xfId="11" applyNumberFormat="1" applyFont="1" applyFill="1" applyBorder="1" applyAlignment="1">
      <alignment horizontal="right" vertical="center"/>
    </xf>
    <xf numFmtId="1" fontId="23" fillId="0" borderId="0" xfId="0" applyNumberFormat="1" applyFont="1" applyFill="1" applyBorder="1" applyAlignment="1"/>
    <xf numFmtId="1" fontId="0" fillId="0" borderId="0" xfId="0" applyNumberFormat="1" applyFill="1" applyAlignment="1">
      <alignment vertical="center"/>
    </xf>
    <xf numFmtId="0" fontId="54" fillId="0" borderId="0" xfId="0" applyFont="1" applyFill="1" applyBorder="1" applyAlignment="1">
      <alignment horizontal="center" vertical="center" wrapText="1"/>
    </xf>
    <xf numFmtId="41" fontId="70" fillId="0" borderId="0" xfId="1" applyFont="1" applyFill="1" applyBorder="1" applyAlignment="1"/>
    <xf numFmtId="0" fontId="37" fillId="0" borderId="0" xfId="0" applyFont="1" applyFill="1" applyBorder="1" applyAlignment="1">
      <alignment wrapText="1"/>
    </xf>
    <xf numFmtId="0" fontId="32" fillId="0" borderId="0" xfId="0" applyFont="1" applyAlignment="1">
      <alignment wrapText="1"/>
    </xf>
    <xf numFmtId="1" fontId="3" fillId="0" borderId="0" xfId="0" applyNumberFormat="1" applyFont="1" applyBorder="1" applyAlignment="1">
      <alignment vertical="center"/>
    </xf>
    <xf numFmtId="172" fontId="8" fillId="11" borderId="6" xfId="11" applyNumberFormat="1" applyFont="1" applyFill="1" applyBorder="1" applyAlignment="1">
      <alignment horizontal="justify"/>
    </xf>
    <xf numFmtId="0" fontId="8" fillId="0" borderId="0" xfId="0" applyFont="1" applyFill="1" applyAlignment="1">
      <alignment vertical="center"/>
    </xf>
    <xf numFmtId="169" fontId="68" fillId="0" borderId="0" xfId="11" applyNumberFormat="1" applyFont="1" applyFill="1" applyBorder="1" applyAlignment="1">
      <alignment horizontal="right" vertical="center"/>
    </xf>
    <xf numFmtId="169" fontId="75" fillId="12" borderId="0" xfId="11" applyNumberFormat="1" applyFont="1" applyFill="1" applyBorder="1" applyAlignment="1">
      <alignment horizontal="center" vertical="center"/>
    </xf>
    <xf numFmtId="169" fontId="51" fillId="13" borderId="0" xfId="11" applyNumberFormat="1" applyFont="1" applyFill="1" applyBorder="1" applyAlignment="1">
      <alignment horizontal="center"/>
    </xf>
    <xf numFmtId="169" fontId="90" fillId="12" borderId="9" xfId="11" applyNumberFormat="1" applyFont="1" applyFill="1" applyBorder="1" applyAlignment="1">
      <alignment horizontal="center" vertical="center"/>
    </xf>
    <xf numFmtId="172" fontId="9" fillId="0" borderId="15" xfId="11" applyNumberFormat="1" applyFont="1" applyBorder="1" applyAlignment="1">
      <alignment horizontal="justify"/>
    </xf>
    <xf numFmtId="176" fontId="68" fillId="0" borderId="16" xfId="11" applyNumberFormat="1" applyFont="1" applyFill="1" applyBorder="1" applyAlignment="1">
      <alignment horizontal="right"/>
    </xf>
    <xf numFmtId="176" fontId="68" fillId="0" borderId="17" xfId="11" applyNumberFormat="1" applyFont="1" applyFill="1" applyBorder="1" applyAlignment="1">
      <alignment horizontal="right"/>
    </xf>
    <xf numFmtId="0" fontId="23" fillId="12" borderId="9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left" indent="1"/>
    </xf>
    <xf numFmtId="0" fontId="11" fillId="13" borderId="0" xfId="0" applyFont="1" applyFill="1" applyBorder="1" applyAlignment="1">
      <alignment horizontal="left" indent="1"/>
    </xf>
    <xf numFmtId="167" fontId="90" fillId="12" borderId="0" xfId="11" applyNumberFormat="1" applyFont="1" applyFill="1" applyBorder="1" applyAlignment="1">
      <alignment horizontal="right" vertical="center"/>
    </xf>
    <xf numFmtId="170" fontId="90" fillId="12" borderId="0" xfId="11" applyNumberFormat="1" applyFont="1" applyFill="1" applyBorder="1" applyAlignment="1">
      <alignment horizontal="right" vertical="center"/>
    </xf>
    <xf numFmtId="171" fontId="6" fillId="0" borderId="10" xfId="11" applyNumberFormat="1" applyFont="1" applyBorder="1" applyAlignment="1">
      <alignment horizontal="right"/>
    </xf>
    <xf numFmtId="171" fontId="6" fillId="0" borderId="12" xfId="11" applyNumberFormat="1" applyFont="1" applyBorder="1" applyAlignment="1">
      <alignment horizontal="right"/>
    </xf>
    <xf numFmtId="171" fontId="6" fillId="0" borderId="13" xfId="11" applyNumberFormat="1" applyFont="1" applyBorder="1" applyAlignment="1">
      <alignment horizontal="right"/>
    </xf>
    <xf numFmtId="171" fontId="6" fillId="0" borderId="14" xfId="11" applyNumberFormat="1" applyFont="1" applyBorder="1" applyAlignment="1">
      <alignment horizontal="right"/>
    </xf>
    <xf numFmtId="171" fontId="6" fillId="0" borderId="15" xfId="11" applyNumberFormat="1" applyFont="1" applyBorder="1" applyAlignment="1">
      <alignment horizontal="right"/>
    </xf>
    <xf numFmtId="171" fontId="20" fillId="0" borderId="17" xfId="11" applyNumberFormat="1" applyFont="1" applyBorder="1" applyAlignment="1">
      <alignment horizontal="right"/>
    </xf>
    <xf numFmtId="0" fontId="90" fillId="12" borderId="20" xfId="0" applyFont="1" applyFill="1" applyBorder="1" applyAlignment="1">
      <alignment horizontal="center" vertical="center" wrapText="1"/>
    </xf>
    <xf numFmtId="0" fontId="90" fillId="12" borderId="0" xfId="0" applyFont="1" applyFill="1" applyBorder="1" applyAlignment="1">
      <alignment horizontal="center" vertical="center"/>
    </xf>
    <xf numFmtId="168" fontId="90" fillId="12" borderId="0" xfId="11" applyNumberFormat="1" applyFont="1" applyFill="1" applyBorder="1" applyAlignment="1">
      <alignment horizontal="right"/>
    </xf>
    <xf numFmtId="0" fontId="23" fillId="12" borderId="0" xfId="0" applyFont="1" applyFill="1" applyBorder="1" applyAlignment="1">
      <alignment horizontal="left" indent="2"/>
    </xf>
    <xf numFmtId="168" fontId="38" fillId="12" borderId="0" xfId="11" applyNumberFormat="1" applyFont="1" applyFill="1" applyBorder="1" applyAlignment="1">
      <alignment horizontal="right"/>
    </xf>
    <xf numFmtId="168" fontId="23" fillId="12" borderId="0" xfId="11" applyNumberFormat="1" applyFont="1" applyFill="1" applyBorder="1" applyAlignment="1">
      <alignment horizontal="right"/>
    </xf>
    <xf numFmtId="175" fontId="23" fillId="12" borderId="0" xfId="11" applyNumberFormat="1" applyFont="1" applyFill="1" applyBorder="1" applyAlignment="1">
      <alignment horizontal="right"/>
    </xf>
    <xf numFmtId="0" fontId="1" fillId="13" borderId="0" xfId="0" applyFont="1" applyFill="1" applyBorder="1" applyAlignment="1">
      <alignment horizontal="left" indent="1"/>
    </xf>
    <xf numFmtId="0" fontId="2" fillId="13" borderId="0" xfId="0" applyFont="1" applyFill="1" applyBorder="1" applyAlignment="1">
      <alignment horizontal="left" indent="2"/>
    </xf>
    <xf numFmtId="168" fontId="18" fillId="0" borderId="10" xfId="11" applyNumberFormat="1" applyFont="1" applyBorder="1" applyAlignment="1">
      <alignment horizontal="right"/>
    </xf>
    <xf numFmtId="168" fontId="18" fillId="0" borderId="11" xfId="11" applyNumberFormat="1" applyFont="1" applyBorder="1" applyAlignment="1">
      <alignment horizontal="right"/>
    </xf>
    <xf numFmtId="168" fontId="18" fillId="0" borderId="12" xfId="11" applyNumberFormat="1" applyFont="1" applyBorder="1" applyAlignment="1">
      <alignment horizontal="right"/>
    </xf>
    <xf numFmtId="168" fontId="41" fillId="0" borderId="13" xfId="11" applyNumberFormat="1" applyFont="1" applyBorder="1" applyAlignment="1">
      <alignment horizontal="right"/>
    </xf>
    <xf numFmtId="168" fontId="41" fillId="0" borderId="14" xfId="11" applyNumberFormat="1" applyFont="1" applyBorder="1" applyAlignment="1">
      <alignment horizontal="right"/>
    </xf>
    <xf numFmtId="168" fontId="18" fillId="0" borderId="13" xfId="11" applyNumberFormat="1" applyFont="1" applyBorder="1" applyAlignment="1">
      <alignment horizontal="right"/>
    </xf>
    <xf numFmtId="168" fontId="18" fillId="0" borderId="14" xfId="11" applyNumberFormat="1" applyFont="1" applyBorder="1" applyAlignment="1">
      <alignment horizontal="right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168" fontId="18" fillId="0" borderId="21" xfId="11" applyNumberFormat="1" applyFont="1" applyBorder="1" applyAlignment="1">
      <alignment horizontal="right"/>
    </xf>
    <xf numFmtId="168" fontId="41" fillId="0" borderId="21" xfId="11" applyNumberFormat="1" applyFont="1" applyBorder="1" applyAlignment="1">
      <alignment horizontal="right"/>
    </xf>
    <xf numFmtId="175" fontId="21" fillId="0" borderId="21" xfId="11" applyNumberFormat="1" applyFont="1" applyBorder="1" applyAlignment="1">
      <alignment horizontal="right"/>
    </xf>
    <xf numFmtId="168" fontId="90" fillId="12" borderId="18" xfId="11" applyNumberFormat="1" applyFont="1" applyFill="1" applyBorder="1" applyAlignment="1">
      <alignment horizontal="center"/>
    </xf>
    <xf numFmtId="168" fontId="90" fillId="12" borderId="11" xfId="11" applyNumberFormat="1" applyFont="1" applyFill="1" applyBorder="1" applyAlignment="1">
      <alignment horizontal="center"/>
    </xf>
    <xf numFmtId="168" fontId="90" fillId="12" borderId="19" xfId="11" applyNumberFormat="1" applyFont="1" applyFill="1" applyBorder="1" applyAlignment="1">
      <alignment horizontal="center"/>
    </xf>
    <xf numFmtId="168" fontId="38" fillId="12" borderId="20" xfId="11" applyNumberFormat="1" applyFont="1" applyFill="1" applyBorder="1" applyAlignment="1">
      <alignment horizontal="right"/>
    </xf>
    <xf numFmtId="168" fontId="38" fillId="12" borderId="22" xfId="11" applyNumberFormat="1" applyFont="1" applyFill="1" applyBorder="1" applyAlignment="1">
      <alignment horizontal="right"/>
    </xf>
    <xf numFmtId="168" fontId="23" fillId="12" borderId="20" xfId="11" applyNumberFormat="1" applyFont="1" applyFill="1" applyBorder="1" applyAlignment="1">
      <alignment horizontal="right"/>
    </xf>
    <xf numFmtId="168" fontId="23" fillId="12" borderId="22" xfId="11" applyNumberFormat="1" applyFont="1" applyFill="1" applyBorder="1" applyAlignment="1">
      <alignment horizontal="right"/>
    </xf>
    <xf numFmtId="0" fontId="23" fillId="12" borderId="0" xfId="0" applyFont="1" applyFill="1" applyBorder="1" applyAlignment="1">
      <alignment horizontal="center" vertical="center"/>
    </xf>
    <xf numFmtId="164" fontId="9" fillId="13" borderId="0" xfId="0" applyNumberFormat="1" applyFont="1" applyFill="1" applyBorder="1" applyAlignment="1">
      <alignment horizontal="left" wrapText="1" indent="1"/>
    </xf>
    <xf numFmtId="0" fontId="2" fillId="13" borderId="0" xfId="0" applyFont="1" applyFill="1" applyBorder="1"/>
    <xf numFmtId="0" fontId="75" fillId="12" borderId="0" xfId="0" applyFont="1" applyFill="1" applyBorder="1" applyAlignment="1">
      <alignment horizontal="center" vertical="center"/>
    </xf>
    <xf numFmtId="172" fontId="75" fillId="12" borderId="0" xfId="11" applyNumberFormat="1" applyFont="1" applyFill="1" applyBorder="1" applyAlignment="1">
      <alignment horizontal="justify" vertical="center"/>
    </xf>
    <xf numFmtId="172" fontId="75" fillId="12" borderId="20" xfId="11" applyNumberFormat="1" applyFont="1" applyFill="1" applyBorder="1" applyAlignment="1">
      <alignment horizontal="justify" vertical="center"/>
    </xf>
    <xf numFmtId="172" fontId="75" fillId="12" borderId="22" xfId="11" applyNumberFormat="1" applyFont="1" applyFill="1" applyBorder="1" applyAlignment="1">
      <alignment horizontal="justify" vertical="center"/>
    </xf>
    <xf numFmtId="172" fontId="8" fillId="0" borderId="23" xfId="11" applyNumberFormat="1" applyFont="1" applyFill="1" applyBorder="1" applyAlignment="1">
      <alignment horizontal="justify"/>
    </xf>
    <xf numFmtId="0" fontId="23" fillId="12" borderId="9" xfId="0" applyFont="1" applyFill="1" applyBorder="1" applyAlignment="1">
      <alignment horizontal="center" vertical="center"/>
    </xf>
    <xf numFmtId="172" fontId="9" fillId="0" borderId="10" xfId="11" applyNumberFormat="1" applyFont="1" applyFill="1" applyBorder="1" applyAlignment="1">
      <alignment horizontal="justify"/>
    </xf>
    <xf numFmtId="172" fontId="9" fillId="0" borderId="11" xfId="11" applyNumberFormat="1" applyFont="1" applyFill="1" applyBorder="1" applyAlignment="1">
      <alignment horizontal="justify"/>
    </xf>
    <xf numFmtId="172" fontId="9" fillId="0" borderId="12" xfId="11" applyNumberFormat="1" applyFont="1" applyFill="1" applyBorder="1" applyAlignment="1">
      <alignment horizontal="justify"/>
    </xf>
    <xf numFmtId="172" fontId="9" fillId="0" borderId="13" xfId="11" applyNumberFormat="1" applyFont="1" applyFill="1" applyBorder="1" applyAlignment="1">
      <alignment horizontal="justify"/>
    </xf>
    <xf numFmtId="172" fontId="9" fillId="0" borderId="14" xfId="11" applyNumberFormat="1" applyFont="1" applyFill="1" applyBorder="1" applyAlignment="1">
      <alignment horizontal="justify"/>
    </xf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41" fontId="9" fillId="0" borderId="0" xfId="0" applyNumberFormat="1" applyFont="1" applyFill="1" applyBorder="1" applyAlignment="1">
      <alignment horizontal="justify" vertical="center"/>
    </xf>
    <xf numFmtId="49" fontId="57" fillId="13" borderId="0" xfId="0" applyNumberFormat="1" applyFont="1" applyFill="1" applyBorder="1" applyAlignment="1">
      <alignment horizontal="left" indent="1"/>
    </xf>
    <xf numFmtId="49" fontId="10" fillId="13" borderId="0" xfId="0" applyNumberFormat="1" applyFont="1" applyFill="1" applyBorder="1" applyAlignment="1">
      <alignment horizontal="left" indent="1"/>
    </xf>
    <xf numFmtId="0" fontId="4" fillId="13" borderId="0" xfId="0" applyFont="1" applyFill="1" applyBorder="1" applyAlignment="1">
      <alignment horizontal="left" indent="1"/>
    </xf>
    <xf numFmtId="0" fontId="2" fillId="13" borderId="0" xfId="0" applyFont="1" applyFill="1" applyBorder="1" applyAlignment="1">
      <alignment horizontal="left" indent="1"/>
    </xf>
    <xf numFmtId="0" fontId="90" fillId="12" borderId="8" xfId="0" applyFont="1" applyFill="1" applyBorder="1" applyAlignment="1">
      <alignment horizontal="center" vertical="center"/>
    </xf>
    <xf numFmtId="172" fontId="8" fillId="0" borderId="25" xfId="11" applyNumberFormat="1" applyFont="1" applyBorder="1" applyAlignment="1">
      <alignment horizontal="justify"/>
    </xf>
    <xf numFmtId="172" fontId="8" fillId="0" borderId="14" xfId="11" applyNumberFormat="1" applyFont="1" applyFill="1" applyBorder="1" applyAlignment="1">
      <alignment horizontal="justify"/>
    </xf>
    <xf numFmtId="172" fontId="9" fillId="0" borderId="14" xfId="11" applyNumberFormat="1" applyFont="1" applyBorder="1" applyAlignment="1">
      <alignment horizontal="justify"/>
    </xf>
    <xf numFmtId="0" fontId="90" fillId="12" borderId="9" xfId="0" applyFont="1" applyFill="1" applyBorder="1" applyAlignment="1">
      <alignment horizontal="center" vertical="center"/>
    </xf>
    <xf numFmtId="172" fontId="8" fillId="0" borderId="10" xfId="11" applyNumberFormat="1" applyFont="1" applyBorder="1" applyAlignment="1">
      <alignment horizontal="justify"/>
    </xf>
    <xf numFmtId="172" fontId="8" fillId="0" borderId="11" xfId="11" applyNumberFormat="1" applyFont="1" applyBorder="1" applyAlignment="1">
      <alignment horizontal="justify"/>
    </xf>
    <xf numFmtId="172" fontId="8" fillId="0" borderId="12" xfId="11" applyNumberFormat="1" applyFont="1" applyBorder="1" applyAlignment="1">
      <alignment horizontal="justify"/>
    </xf>
    <xf numFmtId="172" fontId="9" fillId="0" borderId="13" xfId="11" applyNumberFormat="1" applyFont="1" applyBorder="1" applyAlignment="1">
      <alignment horizontal="justify"/>
    </xf>
    <xf numFmtId="172" fontId="8" fillId="0" borderId="13" xfId="11" applyNumberFormat="1" applyFont="1" applyBorder="1" applyAlignment="1">
      <alignment horizontal="justify"/>
    </xf>
    <xf numFmtId="172" fontId="8" fillId="0" borderId="14" xfId="11" applyNumberFormat="1" applyFont="1" applyBorder="1" applyAlignment="1">
      <alignment horizontal="justify"/>
    </xf>
    <xf numFmtId="172" fontId="9" fillId="0" borderId="16" xfId="11" applyNumberFormat="1" applyFont="1" applyBorder="1" applyAlignment="1">
      <alignment horizontal="justify"/>
    </xf>
    <xf numFmtId="172" fontId="9" fillId="0" borderId="17" xfId="11" applyNumberFormat="1" applyFont="1" applyBorder="1" applyAlignment="1">
      <alignment horizontal="justify"/>
    </xf>
    <xf numFmtId="0" fontId="91" fillId="12" borderId="0" xfId="0" applyFont="1" applyFill="1" applyBorder="1" applyAlignment="1">
      <alignment horizontal="center" vertical="center"/>
    </xf>
    <xf numFmtId="172" fontId="75" fillId="12" borderId="18" xfId="11" applyNumberFormat="1" applyFont="1" applyFill="1" applyBorder="1" applyAlignment="1">
      <alignment horizontal="justify" vertical="center"/>
    </xf>
    <xf numFmtId="172" fontId="75" fillId="12" borderId="11" xfId="11" applyNumberFormat="1" applyFont="1" applyFill="1" applyBorder="1" applyAlignment="1">
      <alignment horizontal="justify" vertical="center"/>
    </xf>
    <xf numFmtId="172" fontId="75" fillId="12" borderId="19" xfId="11" applyNumberFormat="1" applyFont="1" applyFill="1" applyBorder="1" applyAlignment="1">
      <alignment horizontal="justify" vertical="center"/>
    </xf>
    <xf numFmtId="168" fontId="18" fillId="0" borderId="0" xfId="11" applyNumberFormat="1" applyFont="1" applyBorder="1" applyAlignment="1">
      <alignment horizontal="right" vertical="center"/>
    </xf>
    <xf numFmtId="0" fontId="90" fillId="12" borderId="0" xfId="0" applyNumberFormat="1" applyFont="1" applyFill="1" applyBorder="1" applyAlignment="1">
      <alignment horizontal="center" vertical="center"/>
    </xf>
    <xf numFmtId="168" fontId="90" fillId="12" borderId="0" xfId="11" applyNumberFormat="1" applyFont="1" applyFill="1" applyBorder="1" applyAlignment="1">
      <alignment horizontal="center" vertical="center"/>
    </xf>
    <xf numFmtId="164" fontId="26" fillId="13" borderId="0" xfId="0" applyNumberFormat="1" applyFont="1" applyFill="1" applyBorder="1" applyAlignment="1">
      <alignment horizontal="left" wrapText="1" indent="1"/>
    </xf>
    <xf numFmtId="168" fontId="90" fillId="12" borderId="20" xfId="11" applyNumberFormat="1" applyFont="1" applyFill="1" applyBorder="1" applyAlignment="1">
      <alignment horizontal="center" vertical="center"/>
    </xf>
    <xf numFmtId="168" fontId="90" fillId="12" borderId="22" xfId="11" applyNumberFormat="1" applyFont="1" applyFill="1" applyBorder="1" applyAlignment="1">
      <alignment horizontal="center" vertical="center"/>
    </xf>
    <xf numFmtId="0" fontId="90" fillId="12" borderId="9" xfId="0" applyFont="1" applyFill="1" applyBorder="1" applyAlignment="1">
      <alignment horizontal="center" vertical="center" wrapText="1"/>
    </xf>
    <xf numFmtId="168" fontId="18" fillId="0" borderId="10" xfId="11" applyNumberFormat="1" applyFont="1" applyFill="1" applyBorder="1" applyAlignment="1">
      <alignment horizontal="center" vertical="center"/>
    </xf>
    <xf numFmtId="3" fontId="2" fillId="0" borderId="11" xfId="0" applyNumberFormat="1" applyFont="1" applyBorder="1"/>
    <xf numFmtId="3" fontId="2" fillId="0" borderId="12" xfId="0" applyNumberFormat="1" applyFont="1" applyBorder="1"/>
    <xf numFmtId="168" fontId="41" fillId="0" borderId="13" xfId="11" applyNumberFormat="1" applyFont="1" applyFill="1" applyBorder="1" applyAlignment="1">
      <alignment horizontal="center" vertical="center"/>
    </xf>
    <xf numFmtId="168" fontId="41" fillId="0" borderId="14" xfId="11" applyNumberFormat="1" applyFont="1" applyFill="1" applyBorder="1" applyAlignment="1">
      <alignment horizontal="center" vertical="center"/>
    </xf>
    <xf numFmtId="168" fontId="8" fillId="0" borderId="0" xfId="11" applyNumberFormat="1" applyFont="1" applyBorder="1" applyAlignment="1">
      <alignment horizontal="justify"/>
    </xf>
    <xf numFmtId="0" fontId="23" fillId="12" borderId="0" xfId="0" applyNumberFormat="1" applyFont="1" applyFill="1" applyBorder="1" applyAlignment="1">
      <alignment horizontal="center" vertical="center" wrapText="1"/>
    </xf>
    <xf numFmtId="168" fontId="75" fillId="12" borderId="0" xfId="11" applyNumberFormat="1" applyFont="1" applyFill="1" applyBorder="1" applyAlignment="1">
      <alignment horizontal="center" vertical="center"/>
    </xf>
    <xf numFmtId="164" fontId="6" fillId="13" borderId="0" xfId="0" applyNumberFormat="1" applyFont="1" applyFill="1" applyBorder="1" applyAlignment="1">
      <alignment horizontal="left" wrapText="1" indent="1"/>
    </xf>
    <xf numFmtId="168" fontId="75" fillId="12" borderId="20" xfId="11" applyNumberFormat="1" applyFont="1" applyFill="1" applyBorder="1" applyAlignment="1">
      <alignment horizontal="center" vertical="center"/>
    </xf>
    <xf numFmtId="168" fontId="75" fillId="12" borderId="22" xfId="11" applyNumberFormat="1" applyFont="1" applyFill="1" applyBorder="1" applyAlignment="1">
      <alignment horizontal="center" vertical="center"/>
    </xf>
    <xf numFmtId="168" fontId="41" fillId="0" borderId="10" xfId="11" applyNumberFormat="1" applyFont="1" applyFill="1" applyBorder="1" applyAlignment="1">
      <alignment horizontal="center" vertical="center"/>
    </xf>
    <xf numFmtId="168" fontId="41" fillId="0" borderId="11" xfId="11" applyNumberFormat="1" applyFont="1" applyFill="1" applyBorder="1" applyAlignment="1">
      <alignment horizontal="center" vertical="center"/>
    </xf>
    <xf numFmtId="168" fontId="41" fillId="0" borderId="12" xfId="11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" fillId="13" borderId="0" xfId="0" applyFont="1" applyFill="1" applyBorder="1"/>
    <xf numFmtId="168" fontId="90" fillId="12" borderId="0" xfId="11" applyNumberFormat="1" applyFont="1" applyFill="1" applyBorder="1" applyAlignment="1">
      <alignment horizontal="right" vertical="center"/>
    </xf>
    <xf numFmtId="168" fontId="41" fillId="0" borderId="10" xfId="11" applyNumberFormat="1" applyFont="1" applyBorder="1" applyAlignment="1">
      <alignment horizontal="right"/>
    </xf>
    <xf numFmtId="168" fontId="41" fillId="0" borderId="11" xfId="11" applyNumberFormat="1" applyFont="1" applyBorder="1" applyAlignment="1">
      <alignment horizontal="right"/>
    </xf>
    <xf numFmtId="168" fontId="41" fillId="0" borderId="12" xfId="11" applyNumberFormat="1" applyFont="1" applyBorder="1" applyAlignment="1">
      <alignment horizontal="right"/>
    </xf>
    <xf numFmtId="168" fontId="41" fillId="0" borderId="15" xfId="11" applyNumberFormat="1" applyFont="1" applyBorder="1" applyAlignment="1">
      <alignment horizontal="right"/>
    </xf>
    <xf numFmtId="168" fontId="74" fillId="0" borderId="16" xfId="11" applyNumberFormat="1" applyFont="1" applyBorder="1" applyAlignment="1">
      <alignment horizontal="right" vertical="center"/>
    </xf>
    <xf numFmtId="168" fontId="41" fillId="0" borderId="16" xfId="11" applyNumberFormat="1" applyFont="1" applyBorder="1" applyAlignment="1">
      <alignment horizontal="right"/>
    </xf>
    <xf numFmtId="168" fontId="74" fillId="0" borderId="17" xfId="11" applyNumberFormat="1" applyFont="1" applyBorder="1" applyAlignment="1">
      <alignment horizontal="right" vertical="center"/>
    </xf>
    <xf numFmtId="168" fontId="90" fillId="12" borderId="18" xfId="11" applyNumberFormat="1" applyFont="1" applyFill="1" applyBorder="1" applyAlignment="1">
      <alignment horizontal="right" vertical="center"/>
    </xf>
    <xf numFmtId="168" fontId="90" fillId="12" borderId="11" xfId="11" applyNumberFormat="1" applyFont="1" applyFill="1" applyBorder="1" applyAlignment="1">
      <alignment horizontal="right" vertical="center"/>
    </xf>
    <xf numFmtId="168" fontId="90" fillId="12" borderId="19" xfId="11" applyNumberFormat="1" applyFont="1" applyFill="1" applyBorder="1" applyAlignment="1">
      <alignment horizontal="right" vertical="center"/>
    </xf>
    <xf numFmtId="178" fontId="11" fillId="0" borderId="0" xfId="11" applyNumberFormat="1" applyFont="1" applyBorder="1" applyAlignment="1">
      <alignment horizontal="right" indent="3"/>
    </xf>
    <xf numFmtId="178" fontId="23" fillId="12" borderId="0" xfId="11" applyNumberFormat="1" applyFont="1" applyFill="1" applyBorder="1" applyAlignment="1">
      <alignment horizontal="center" vertical="center"/>
    </xf>
    <xf numFmtId="168" fontId="6" fillId="0" borderId="10" xfId="11" applyNumberFormat="1" applyFont="1" applyBorder="1" applyAlignment="1">
      <alignment horizontal="right"/>
    </xf>
    <xf numFmtId="168" fontId="6" fillId="0" borderId="12" xfId="11" applyNumberFormat="1" applyFont="1" applyBorder="1" applyAlignment="1">
      <alignment horizontal="right"/>
    </xf>
    <xf numFmtId="168" fontId="6" fillId="0" borderId="13" xfId="11" applyNumberFormat="1" applyFont="1" applyBorder="1" applyAlignment="1">
      <alignment horizontal="right"/>
    </xf>
    <xf numFmtId="168" fontId="6" fillId="0" borderId="14" xfId="11" applyNumberFormat="1" applyFont="1" applyBorder="1" applyAlignment="1">
      <alignment horizontal="right"/>
    </xf>
    <xf numFmtId="168" fontId="20" fillId="0" borderId="15" xfId="11" applyNumberFormat="1" applyFont="1" applyBorder="1" applyAlignment="1">
      <alignment horizontal="right"/>
    </xf>
    <xf numFmtId="168" fontId="20" fillId="0" borderId="17" xfId="11" applyNumberFormat="1" applyFont="1" applyBorder="1" applyAlignment="1">
      <alignment horizontal="right"/>
    </xf>
    <xf numFmtId="168" fontId="23" fillId="12" borderId="18" xfId="11" applyNumberFormat="1" applyFont="1" applyFill="1" applyBorder="1" applyAlignment="1">
      <alignment horizontal="right" vertical="center"/>
    </xf>
    <xf numFmtId="168" fontId="23" fillId="12" borderId="19" xfId="11" applyNumberFormat="1" applyFont="1" applyFill="1" applyBorder="1" applyAlignment="1">
      <alignment horizontal="right" vertical="center"/>
    </xf>
    <xf numFmtId="0" fontId="93" fillId="12" borderId="0" xfId="0" applyFont="1" applyFill="1" applyBorder="1" applyAlignment="1">
      <alignment horizontal="center" vertical="center"/>
    </xf>
    <xf numFmtId="172" fontId="93" fillId="12" borderId="0" xfId="11" applyNumberFormat="1" applyFont="1" applyFill="1" applyBorder="1" applyAlignment="1">
      <alignment horizontal="justify" vertical="center"/>
    </xf>
    <xf numFmtId="164" fontId="63" fillId="13" borderId="0" xfId="0" applyNumberFormat="1" applyFont="1" applyFill="1" applyBorder="1" applyAlignment="1">
      <alignment horizontal="left" vertical="center" wrapText="1" indent="2"/>
    </xf>
    <xf numFmtId="0" fontId="32" fillId="13" borderId="0" xfId="0" applyFont="1" applyFill="1" applyBorder="1"/>
    <xf numFmtId="0" fontId="75" fillId="12" borderId="9" xfId="0" applyFont="1" applyFill="1" applyBorder="1" applyAlignment="1">
      <alignment horizontal="center" vertical="center" wrapText="1"/>
    </xf>
    <xf numFmtId="172" fontId="83" fillId="0" borderId="10" xfId="11" applyNumberFormat="1" applyFont="1" applyFill="1" applyBorder="1" applyAlignment="1">
      <alignment horizontal="justify"/>
    </xf>
    <xf numFmtId="172" fontId="83" fillId="0" borderId="11" xfId="11" applyNumberFormat="1" applyFont="1" applyFill="1" applyBorder="1" applyAlignment="1">
      <alignment horizontal="justify"/>
    </xf>
    <xf numFmtId="172" fontId="83" fillId="0" borderId="13" xfId="11" applyNumberFormat="1" applyFont="1" applyFill="1" applyBorder="1" applyAlignment="1">
      <alignment horizontal="justify"/>
    </xf>
    <xf numFmtId="172" fontId="83" fillId="0" borderId="15" xfId="11" applyNumberFormat="1" applyFont="1" applyFill="1" applyBorder="1" applyAlignment="1">
      <alignment horizontal="justify"/>
    </xf>
    <xf numFmtId="172" fontId="83" fillId="0" borderId="16" xfId="11" applyNumberFormat="1" applyFont="1" applyFill="1" applyBorder="1" applyAlignment="1">
      <alignment horizontal="justify"/>
    </xf>
    <xf numFmtId="172" fontId="73" fillId="0" borderId="16" xfId="11" applyNumberFormat="1" applyFont="1" applyFill="1" applyBorder="1" applyAlignment="1">
      <alignment horizontal="justify" vertical="center"/>
    </xf>
    <xf numFmtId="172" fontId="83" fillId="0" borderId="26" xfId="11" applyNumberFormat="1" applyFont="1" applyFill="1" applyBorder="1" applyAlignment="1">
      <alignment horizontal="justify"/>
    </xf>
    <xf numFmtId="172" fontId="83" fillId="0" borderId="27" xfId="11" applyNumberFormat="1" applyFont="1" applyFill="1" applyBorder="1" applyAlignment="1">
      <alignment horizontal="justify"/>
    </xf>
    <xf numFmtId="172" fontId="83" fillId="0" borderId="28" xfId="11" applyNumberFormat="1" applyFont="1" applyFill="1" applyBorder="1" applyAlignment="1">
      <alignment horizontal="justify"/>
    </xf>
    <xf numFmtId="172" fontId="83" fillId="0" borderId="29" xfId="11" applyNumberFormat="1" applyFont="1" applyFill="1" applyBorder="1" applyAlignment="1">
      <alignment horizontal="justify"/>
    </xf>
    <xf numFmtId="172" fontId="83" fillId="0" borderId="30" xfId="11" applyNumberFormat="1" applyFont="1" applyFill="1" applyBorder="1" applyAlignment="1">
      <alignment horizontal="justify"/>
    </xf>
    <xf numFmtId="172" fontId="83" fillId="0" borderId="31" xfId="11" applyNumberFormat="1" applyFont="1" applyFill="1" applyBorder="1" applyAlignment="1">
      <alignment horizontal="justify"/>
    </xf>
    <xf numFmtId="172" fontId="73" fillId="0" borderId="30" xfId="11" applyNumberFormat="1" applyFont="1" applyFill="1" applyBorder="1" applyAlignment="1">
      <alignment horizontal="justify" vertical="center"/>
    </xf>
    <xf numFmtId="0" fontId="75" fillId="12" borderId="33" xfId="0" applyFont="1" applyFill="1" applyBorder="1" applyAlignment="1">
      <alignment horizontal="center" vertical="center" wrapText="1"/>
    </xf>
    <xf numFmtId="172" fontId="65" fillId="0" borderId="13" xfId="11" applyNumberFormat="1" applyFont="1" applyFill="1" applyBorder="1" applyAlignment="1">
      <alignment horizontal="justify"/>
    </xf>
    <xf numFmtId="172" fontId="73" fillId="0" borderId="13" xfId="11" applyNumberFormat="1" applyFont="1" applyFill="1" applyBorder="1" applyAlignment="1">
      <alignment horizontal="justify" vertical="center"/>
    </xf>
    <xf numFmtId="172" fontId="93" fillId="12" borderId="18" xfId="11" applyNumberFormat="1" applyFont="1" applyFill="1" applyBorder="1" applyAlignment="1">
      <alignment horizontal="justify" vertical="center"/>
    </xf>
    <xf numFmtId="172" fontId="93" fillId="12" borderId="11" xfId="11" applyNumberFormat="1" applyFont="1" applyFill="1" applyBorder="1" applyAlignment="1">
      <alignment horizontal="justify" vertical="center"/>
    </xf>
    <xf numFmtId="172" fontId="93" fillId="12" borderId="19" xfId="11" applyNumberFormat="1" applyFont="1" applyFill="1" applyBorder="1" applyAlignment="1">
      <alignment horizontal="justify" vertical="center"/>
    </xf>
    <xf numFmtId="169" fontId="51" fillId="0" borderId="0" xfId="11" applyNumberFormat="1" applyFont="1" applyBorder="1" applyAlignment="1">
      <alignment horizontal="right"/>
    </xf>
    <xf numFmtId="0" fontId="51" fillId="13" borderId="0" xfId="20" applyFont="1" applyFill="1" applyBorder="1" applyAlignment="1">
      <alignment wrapText="1"/>
    </xf>
    <xf numFmtId="164" fontId="8" fillId="13" borderId="0" xfId="0" applyNumberFormat="1" applyFont="1" applyFill="1" applyBorder="1" applyAlignment="1">
      <alignment horizontal="left" wrapText="1"/>
    </xf>
    <xf numFmtId="0" fontId="58" fillId="13" borderId="0" xfId="20" applyFont="1" applyFill="1" applyBorder="1" applyAlignment="1">
      <alignment vertical="top" wrapText="1"/>
    </xf>
    <xf numFmtId="0" fontId="9" fillId="13" borderId="0" xfId="0" applyFont="1" applyFill="1" applyBorder="1" applyAlignment="1">
      <alignment horizontal="left" vertical="center" wrapText="1" indent="2"/>
    </xf>
    <xf numFmtId="0" fontId="51" fillId="13" borderId="0" xfId="20" applyFont="1" applyFill="1" applyBorder="1" applyAlignment="1">
      <alignment horizontal="left" vertical="top" wrapText="1"/>
    </xf>
    <xf numFmtId="0" fontId="51" fillId="13" borderId="0" xfId="20" applyFont="1" applyFill="1" applyBorder="1" applyAlignment="1">
      <alignment horizontal="left" wrapText="1"/>
    </xf>
    <xf numFmtId="0" fontId="38" fillId="13" borderId="0" xfId="0" applyFont="1" applyFill="1" applyBorder="1" applyAlignment="1">
      <alignment horizontal="left" indent="1"/>
    </xf>
    <xf numFmtId="0" fontId="6" fillId="13" borderId="0" xfId="0" applyFont="1" applyFill="1" applyBorder="1" applyAlignment="1">
      <alignment horizontal="left" vertical="center" wrapText="1" indent="2"/>
    </xf>
    <xf numFmtId="49" fontId="90" fillId="12" borderId="9" xfId="0" applyNumberFormat="1" applyFont="1" applyFill="1" applyBorder="1" applyAlignment="1">
      <alignment horizontal="center" vertical="center" wrapText="1"/>
    </xf>
    <xf numFmtId="172" fontId="75" fillId="12" borderId="0" xfId="11" applyNumberFormat="1" applyFont="1" applyFill="1" applyBorder="1" applyAlignment="1">
      <alignment horizontal="justify"/>
    </xf>
    <xf numFmtId="0" fontId="77" fillId="12" borderId="0" xfId="0" applyFont="1" applyFill="1" applyBorder="1" applyAlignment="1">
      <alignment horizontal="left" vertical="center" wrapText="1" indent="2"/>
    </xf>
    <xf numFmtId="172" fontId="77" fillId="12" borderId="0" xfId="11" applyNumberFormat="1" applyFont="1" applyFill="1" applyBorder="1" applyAlignment="1">
      <alignment horizontal="justify"/>
    </xf>
    <xf numFmtId="0" fontId="90" fillId="12" borderId="0" xfId="0" applyFont="1" applyFill="1" applyBorder="1" applyAlignment="1">
      <alignment horizontal="left" vertical="center" wrapText="1" indent="2"/>
    </xf>
    <xf numFmtId="175" fontId="90" fillId="12" borderId="0" xfId="11" applyNumberFormat="1" applyFont="1" applyFill="1" applyBorder="1" applyAlignment="1">
      <alignment horizontal="right" vertical="center"/>
    </xf>
    <xf numFmtId="172" fontId="8" fillId="0" borderId="34" xfId="11" applyNumberFormat="1" applyFont="1" applyBorder="1" applyAlignment="1">
      <alignment horizontal="justify"/>
    </xf>
    <xf numFmtId="172" fontId="8" fillId="0" borderId="35" xfId="11" applyNumberFormat="1" applyFont="1" applyBorder="1" applyAlignment="1">
      <alignment horizontal="justify"/>
    </xf>
    <xf numFmtId="172" fontId="8" fillId="0" borderId="36" xfId="11" applyNumberFormat="1" applyFont="1" applyBorder="1" applyAlignment="1">
      <alignment horizontal="justify"/>
    </xf>
    <xf numFmtId="172" fontId="9" fillId="0" borderId="28" xfId="11" applyNumberFormat="1" applyFont="1" applyBorder="1" applyAlignment="1">
      <alignment horizontal="justify"/>
    </xf>
    <xf numFmtId="172" fontId="9" fillId="0" borderId="29" xfId="11" applyNumberFormat="1" applyFont="1" applyBorder="1" applyAlignment="1">
      <alignment horizontal="justify"/>
    </xf>
    <xf numFmtId="172" fontId="8" fillId="0" borderId="28" xfId="11" applyNumberFormat="1" applyFont="1" applyBorder="1" applyAlignment="1">
      <alignment horizontal="justify"/>
    </xf>
    <xf numFmtId="172" fontId="8" fillId="0" borderId="29" xfId="11" applyNumberFormat="1" applyFont="1" applyBorder="1" applyAlignment="1">
      <alignment horizontal="justify"/>
    </xf>
    <xf numFmtId="172" fontId="9" fillId="0" borderId="37" xfId="11" applyNumberFormat="1" applyFont="1" applyBorder="1" applyAlignment="1">
      <alignment horizontal="justify"/>
    </xf>
    <xf numFmtId="177" fontId="9" fillId="0" borderId="38" xfId="11" applyNumberFormat="1" applyFont="1" applyFill="1" applyBorder="1" applyAlignment="1">
      <alignment horizontal="right" wrapText="1" indent="3"/>
    </xf>
    <xf numFmtId="177" fontId="9" fillId="0" borderId="39" xfId="11" applyNumberFormat="1" applyFont="1" applyFill="1" applyBorder="1" applyAlignment="1">
      <alignment horizontal="right" wrapText="1" indent="3"/>
    </xf>
    <xf numFmtId="172" fontId="75" fillId="12" borderId="40" xfId="11" applyNumberFormat="1" applyFont="1" applyFill="1" applyBorder="1" applyAlignment="1">
      <alignment horizontal="justify"/>
    </xf>
    <xf numFmtId="172" fontId="75" fillId="12" borderId="35" xfId="11" applyNumberFormat="1" applyFont="1" applyFill="1" applyBorder="1" applyAlignment="1">
      <alignment horizontal="justify"/>
    </xf>
    <xf numFmtId="172" fontId="75" fillId="12" borderId="41" xfId="11" applyNumberFormat="1" applyFont="1" applyFill="1" applyBorder="1" applyAlignment="1">
      <alignment horizontal="justify"/>
    </xf>
    <xf numFmtId="172" fontId="77" fillId="12" borderId="20" xfId="11" applyNumberFormat="1" applyFont="1" applyFill="1" applyBorder="1" applyAlignment="1">
      <alignment horizontal="justify"/>
    </xf>
    <xf numFmtId="172" fontId="77" fillId="12" borderId="22" xfId="11" applyNumberFormat="1" applyFont="1" applyFill="1" applyBorder="1" applyAlignment="1">
      <alignment horizontal="justify"/>
    </xf>
    <xf numFmtId="175" fontId="90" fillId="12" borderId="20" xfId="11" applyNumberFormat="1" applyFont="1" applyFill="1" applyBorder="1" applyAlignment="1">
      <alignment horizontal="right" vertical="center"/>
    </xf>
    <xf numFmtId="175" fontId="90" fillId="12" borderId="22" xfId="11" applyNumberFormat="1" applyFont="1" applyFill="1" applyBorder="1" applyAlignment="1">
      <alignment horizontal="right" vertical="center"/>
    </xf>
    <xf numFmtId="168" fontId="77" fillId="12" borderId="0" xfId="11" applyNumberFormat="1" applyFont="1" applyFill="1" applyBorder="1" applyAlignment="1">
      <alignment horizontal="right"/>
    </xf>
    <xf numFmtId="0" fontId="38" fillId="12" borderId="0" xfId="0" applyFont="1" applyFill="1" applyBorder="1" applyAlignment="1">
      <alignment horizontal="left" wrapText="1" indent="2"/>
    </xf>
    <xf numFmtId="0" fontId="90" fillId="12" borderId="0" xfId="0" applyFont="1" applyFill="1" applyBorder="1" applyAlignment="1">
      <alignment horizontal="left" vertical="center" indent="2"/>
    </xf>
    <xf numFmtId="174" fontId="90" fillId="12" borderId="0" xfId="11" applyNumberFormat="1" applyFont="1" applyFill="1" applyBorder="1" applyAlignment="1">
      <alignment horizontal="right" vertical="center"/>
    </xf>
    <xf numFmtId="164" fontId="18" fillId="13" borderId="0" xfId="0" applyNumberFormat="1" applyFont="1" applyFill="1" applyBorder="1" applyAlignment="1">
      <alignment horizontal="left" wrapText="1"/>
    </xf>
    <xf numFmtId="168" fontId="51" fillId="0" borderId="0" xfId="11" applyNumberFormat="1" applyFont="1" applyFill="1" applyBorder="1" applyAlignment="1">
      <alignment horizontal="right"/>
    </xf>
    <xf numFmtId="0" fontId="41" fillId="13" borderId="0" xfId="0" applyFont="1" applyFill="1" applyBorder="1" applyAlignment="1">
      <alignment horizontal="left" wrapText="1" indent="2"/>
    </xf>
    <xf numFmtId="0" fontId="75" fillId="12" borderId="0" xfId="0" applyFont="1" applyFill="1" applyBorder="1" applyAlignment="1">
      <alignment horizontal="left"/>
    </xf>
    <xf numFmtId="168" fontId="75" fillId="12" borderId="0" xfId="11" applyNumberFormat="1" applyFont="1" applyFill="1" applyBorder="1" applyAlignment="1">
      <alignment horizontal="right"/>
    </xf>
    <xf numFmtId="172" fontId="90" fillId="12" borderId="0" xfId="11" applyNumberFormat="1" applyFont="1" applyFill="1" applyBorder="1" applyAlignment="1">
      <alignment horizontal="right" vertical="center"/>
    </xf>
    <xf numFmtId="49" fontId="92" fillId="12" borderId="9" xfId="0" applyNumberFormat="1" applyFont="1" applyFill="1" applyBorder="1" applyAlignment="1">
      <alignment horizontal="center" vertical="center" wrapText="1"/>
    </xf>
    <xf numFmtId="168" fontId="51" fillId="0" borderId="10" xfId="11" applyNumberFormat="1" applyFont="1" applyBorder="1" applyAlignment="1">
      <alignment horizontal="right"/>
    </xf>
    <xf numFmtId="168" fontId="51" fillId="0" borderId="11" xfId="11" applyNumberFormat="1" applyFont="1" applyBorder="1" applyAlignment="1">
      <alignment horizontal="right"/>
    </xf>
    <xf numFmtId="168" fontId="51" fillId="0" borderId="12" xfId="11" applyNumberFormat="1" applyFont="1" applyBorder="1" applyAlignment="1">
      <alignment horizontal="right"/>
    </xf>
    <xf numFmtId="168" fontId="58" fillId="0" borderId="13" xfId="11" applyNumberFormat="1" applyFont="1" applyBorder="1" applyAlignment="1">
      <alignment horizontal="right"/>
    </xf>
    <xf numFmtId="168" fontId="58" fillId="0" borderId="14" xfId="11" applyNumberFormat="1" applyFont="1" applyBorder="1" applyAlignment="1">
      <alignment horizontal="right"/>
    </xf>
    <xf numFmtId="168" fontId="51" fillId="0" borderId="13" xfId="11" applyNumberFormat="1" applyFont="1" applyBorder="1" applyAlignment="1">
      <alignment horizontal="right"/>
    </xf>
    <xf numFmtId="168" fontId="51" fillId="0" borderId="14" xfId="11" applyNumberFormat="1" applyFont="1" applyBorder="1" applyAlignment="1">
      <alignment horizontal="right"/>
    </xf>
    <xf numFmtId="168" fontId="58" fillId="0" borderId="13" xfId="11" applyNumberFormat="1" applyFont="1" applyFill="1" applyBorder="1" applyAlignment="1">
      <alignment horizontal="right"/>
    </xf>
    <xf numFmtId="168" fontId="74" fillId="0" borderId="15" xfId="11" applyNumberFormat="1" applyFont="1" applyBorder="1" applyAlignment="1">
      <alignment horizontal="right"/>
    </xf>
    <xf numFmtId="168" fontId="74" fillId="0" borderId="16" xfId="11" applyNumberFormat="1" applyFont="1" applyBorder="1" applyAlignment="1">
      <alignment horizontal="right"/>
    </xf>
    <xf numFmtId="168" fontId="74" fillId="0" borderId="17" xfId="11" applyNumberFormat="1" applyFont="1" applyBorder="1" applyAlignment="1">
      <alignment horizontal="right"/>
    </xf>
    <xf numFmtId="168" fontId="75" fillId="12" borderId="18" xfId="11" applyNumberFormat="1" applyFont="1" applyFill="1" applyBorder="1" applyAlignment="1">
      <alignment horizontal="right"/>
    </xf>
    <xf numFmtId="168" fontId="75" fillId="12" borderId="11" xfId="11" applyNumberFormat="1" applyFont="1" applyFill="1" applyBorder="1" applyAlignment="1">
      <alignment horizontal="right"/>
    </xf>
    <xf numFmtId="168" fontId="75" fillId="12" borderId="19" xfId="11" applyNumberFormat="1" applyFont="1" applyFill="1" applyBorder="1" applyAlignment="1">
      <alignment horizontal="right"/>
    </xf>
    <xf numFmtId="168" fontId="77" fillId="12" borderId="20" xfId="11" applyNumberFormat="1" applyFont="1" applyFill="1" applyBorder="1" applyAlignment="1">
      <alignment horizontal="right"/>
    </xf>
    <xf numFmtId="168" fontId="77" fillId="12" borderId="22" xfId="11" applyNumberFormat="1" applyFont="1" applyFill="1" applyBorder="1" applyAlignment="1">
      <alignment horizontal="right"/>
    </xf>
    <xf numFmtId="173" fontId="90" fillId="12" borderId="20" xfId="11" applyNumberFormat="1" applyFont="1" applyFill="1" applyBorder="1" applyAlignment="1">
      <alignment horizontal="right" vertical="center"/>
    </xf>
    <xf numFmtId="174" fontId="90" fillId="12" borderId="22" xfId="11" applyNumberFormat="1" applyFont="1" applyFill="1" applyBorder="1" applyAlignment="1">
      <alignment horizontal="right" vertical="center"/>
    </xf>
    <xf numFmtId="168" fontId="51" fillId="0" borderId="0" xfId="11" applyNumberFormat="1" applyFont="1" applyBorder="1" applyAlignment="1">
      <alignment horizontal="right" vertical="center"/>
    </xf>
    <xf numFmtId="168" fontId="75" fillId="12" borderId="0" xfId="11" applyNumberFormat="1" applyFont="1" applyFill="1" applyBorder="1" applyAlignment="1">
      <alignment horizontal="right" vertical="center"/>
    </xf>
    <xf numFmtId="0" fontId="48" fillId="13" borderId="0" xfId="18" applyFont="1" applyFill="1" applyBorder="1" applyAlignment="1">
      <alignment horizontal="left" vertical="top" wrapText="1"/>
    </xf>
    <xf numFmtId="164" fontId="41" fillId="13" borderId="0" xfId="0" applyNumberFormat="1" applyFont="1" applyFill="1" applyBorder="1" applyAlignment="1">
      <alignment horizontal="left" wrapText="1"/>
    </xf>
    <xf numFmtId="164" fontId="41" fillId="13" borderId="0" xfId="0" applyNumberFormat="1" applyFont="1" applyFill="1" applyBorder="1" applyAlignment="1">
      <alignment horizontal="left" vertical="center" wrapText="1"/>
    </xf>
    <xf numFmtId="164" fontId="41" fillId="13" borderId="0" xfId="0" applyNumberFormat="1" applyFont="1" applyFill="1" applyBorder="1" applyAlignment="1">
      <alignment horizontal="left" vertical="center"/>
    </xf>
    <xf numFmtId="168" fontId="75" fillId="12" borderId="20" xfId="11" applyNumberFormat="1" applyFont="1" applyFill="1" applyBorder="1" applyAlignment="1">
      <alignment horizontal="right" vertical="center"/>
    </xf>
    <xf numFmtId="168" fontId="75" fillId="12" borderId="22" xfId="11" applyNumberFormat="1" applyFont="1" applyFill="1" applyBorder="1" applyAlignment="1">
      <alignment horizontal="right" vertical="center"/>
    </xf>
    <xf numFmtId="168" fontId="9" fillId="0" borderId="10" xfId="11" applyNumberFormat="1" applyFont="1" applyFill="1" applyBorder="1" applyAlignment="1">
      <alignment horizontal="right"/>
    </xf>
    <xf numFmtId="168" fontId="9" fillId="0" borderId="11" xfId="11" applyNumberFormat="1" applyFont="1" applyFill="1" applyBorder="1" applyAlignment="1">
      <alignment horizontal="right"/>
    </xf>
    <xf numFmtId="168" fontId="9" fillId="0" borderId="12" xfId="11" applyNumberFormat="1" applyFont="1" applyFill="1" applyBorder="1" applyAlignment="1">
      <alignment horizontal="right"/>
    </xf>
    <xf numFmtId="168" fontId="9" fillId="0" borderId="13" xfId="11" applyNumberFormat="1" applyFont="1" applyFill="1" applyBorder="1" applyAlignment="1">
      <alignment horizontal="right" vertical="center"/>
    </xf>
    <xf numFmtId="168" fontId="9" fillId="0" borderId="14" xfId="11" applyNumberFormat="1" applyFont="1" applyFill="1" applyBorder="1" applyAlignment="1">
      <alignment horizontal="right" vertical="center"/>
    </xf>
    <xf numFmtId="168" fontId="58" fillId="0" borderId="15" xfId="11" applyNumberFormat="1" applyFont="1" applyFill="1" applyBorder="1" applyAlignment="1">
      <alignment horizontal="right" vertical="center"/>
    </xf>
    <xf numFmtId="168" fontId="58" fillId="0" borderId="16" xfId="11" applyNumberFormat="1" applyFont="1" applyFill="1" applyBorder="1" applyAlignment="1">
      <alignment horizontal="right" vertical="center"/>
    </xf>
    <xf numFmtId="168" fontId="58" fillId="0" borderId="17" xfId="11" applyNumberFormat="1" applyFont="1" applyFill="1" applyBorder="1" applyAlignment="1">
      <alignment horizontal="right" vertical="center"/>
    </xf>
    <xf numFmtId="0" fontId="19" fillId="13" borderId="0" xfId="0" applyFont="1" applyFill="1" applyBorder="1" applyAlignment="1">
      <alignment horizontal="left" indent="1"/>
    </xf>
    <xf numFmtId="0" fontId="19" fillId="13" borderId="0" xfId="0" applyFont="1" applyFill="1" applyBorder="1" applyAlignment="1">
      <alignment horizontal="left"/>
    </xf>
    <xf numFmtId="172" fontId="92" fillId="12" borderId="0" xfId="11" applyNumberFormat="1" applyFont="1" applyFill="1" applyBorder="1" applyAlignment="1">
      <alignment horizontal="justify" vertical="center"/>
    </xf>
    <xf numFmtId="0" fontId="23" fillId="12" borderId="9" xfId="0" applyFont="1" applyFill="1" applyBorder="1" applyAlignment="1">
      <alignment horizontal="center" vertical="center" textRotation="90" wrapText="1"/>
    </xf>
    <xf numFmtId="172" fontId="9" fillId="0" borderId="10" xfId="11" applyNumberFormat="1" applyFont="1" applyBorder="1" applyAlignment="1">
      <alignment horizontal="justify"/>
    </xf>
    <xf numFmtId="172" fontId="9" fillId="0" borderId="11" xfId="11" applyNumberFormat="1" applyFont="1" applyBorder="1" applyAlignment="1">
      <alignment horizontal="justify"/>
    </xf>
    <xf numFmtId="0" fontId="11" fillId="0" borderId="15" xfId="0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vertical="center"/>
    </xf>
    <xf numFmtId="172" fontId="9" fillId="0" borderId="26" xfId="11" applyNumberFormat="1" applyFont="1" applyBorder="1" applyAlignment="1">
      <alignment horizontal="justify"/>
    </xf>
    <xf numFmtId="172" fontId="9" fillId="0" borderId="27" xfId="11" applyNumberFormat="1" applyFont="1" applyBorder="1" applyAlignment="1">
      <alignment horizontal="justify"/>
    </xf>
    <xf numFmtId="164" fontId="2" fillId="0" borderId="30" xfId="0" applyNumberFormat="1" applyFont="1" applyFill="1" applyBorder="1" applyAlignment="1">
      <alignment vertical="center"/>
    </xf>
    <xf numFmtId="164" fontId="2" fillId="0" borderId="31" xfId="0" applyNumberFormat="1" applyFont="1" applyFill="1" applyBorder="1" applyAlignment="1">
      <alignment vertical="center"/>
    </xf>
    <xf numFmtId="172" fontId="92" fillId="12" borderId="26" xfId="11" applyNumberFormat="1" applyFont="1" applyFill="1" applyBorder="1" applyAlignment="1">
      <alignment horizontal="justify" vertical="center"/>
    </xf>
    <xf numFmtId="172" fontId="92" fillId="12" borderId="27" xfId="11" applyNumberFormat="1" applyFont="1" applyFill="1" applyBorder="1" applyAlignment="1">
      <alignment horizontal="justify" vertical="center"/>
    </xf>
    <xf numFmtId="177" fontId="41" fillId="0" borderId="0" xfId="11" applyNumberFormat="1" applyFont="1" applyBorder="1" applyAlignment="1">
      <alignment horizontal="right" wrapText="1" indent="3"/>
    </xf>
    <xf numFmtId="0" fontId="11" fillId="13" borderId="0" xfId="0" applyFont="1" applyFill="1" applyBorder="1" applyAlignment="1">
      <alignment vertical="center"/>
    </xf>
    <xf numFmtId="0" fontId="11" fillId="13" borderId="0" xfId="0" applyFont="1" applyFill="1" applyBorder="1" applyAlignment="1">
      <alignment horizontal="left"/>
    </xf>
    <xf numFmtId="0" fontId="6" fillId="13" borderId="0" xfId="0" applyFont="1" applyFill="1" applyBorder="1" applyAlignment="1">
      <alignment horizontal="left" vertical="center" indent="2"/>
    </xf>
    <xf numFmtId="0" fontId="11" fillId="13" borderId="0" xfId="0" applyFont="1" applyFill="1" applyBorder="1" applyAlignment="1">
      <alignment horizontal="left" vertical="center"/>
    </xf>
    <xf numFmtId="0" fontId="11" fillId="13" borderId="0" xfId="0" applyFont="1" applyFill="1" applyBorder="1" applyAlignment="1"/>
    <xf numFmtId="0" fontId="11" fillId="13" borderId="0" xfId="0" applyFont="1" applyFill="1" applyBorder="1" applyAlignment="1">
      <alignment horizontal="center" vertical="center"/>
    </xf>
    <xf numFmtId="0" fontId="0" fillId="13" borderId="0" xfId="0" applyFill="1" applyBorder="1" applyAlignment="1">
      <alignment vertical="center"/>
    </xf>
    <xf numFmtId="0" fontId="24" fillId="13" borderId="0" xfId="0" applyFont="1" applyFill="1" applyBorder="1" applyAlignment="1">
      <alignment vertical="center"/>
    </xf>
    <xf numFmtId="0" fontId="94" fillId="12" borderId="9" xfId="0" applyFont="1" applyFill="1" applyBorder="1" applyAlignment="1">
      <alignment horizontal="center" vertical="center" wrapText="1"/>
    </xf>
    <xf numFmtId="165" fontId="18" fillId="0" borderId="10" xfId="11" applyNumberFormat="1" applyFont="1" applyFill="1" applyBorder="1" applyAlignment="1">
      <alignment horizontal="right" wrapText="1" indent="3"/>
    </xf>
    <xf numFmtId="177" fontId="18" fillId="0" borderId="11" xfId="11" applyNumberFormat="1" applyFont="1" applyFill="1" applyBorder="1" applyAlignment="1">
      <alignment horizontal="right" wrapText="1" indent="3"/>
    </xf>
    <xf numFmtId="177" fontId="18" fillId="0" borderId="12" xfId="11" applyNumberFormat="1" applyFont="1" applyFill="1" applyBorder="1" applyAlignment="1">
      <alignment horizontal="right" wrapText="1" indent="3"/>
    </xf>
    <xf numFmtId="177" fontId="41" fillId="0" borderId="13" xfId="11" applyNumberFormat="1" applyFont="1" applyFill="1" applyBorder="1" applyAlignment="1">
      <alignment horizontal="right" wrapText="1" indent="3"/>
    </xf>
    <xf numFmtId="177" fontId="41" fillId="0" borderId="14" xfId="11" applyNumberFormat="1" applyFont="1" applyFill="1" applyBorder="1" applyAlignment="1">
      <alignment horizontal="right" wrapText="1" indent="3"/>
    </xf>
    <xf numFmtId="165" fontId="18" fillId="0" borderId="13" xfId="11" applyNumberFormat="1" applyFont="1" applyFill="1" applyBorder="1" applyAlignment="1">
      <alignment horizontal="right" wrapText="1" indent="3"/>
    </xf>
    <xf numFmtId="177" fontId="18" fillId="0" borderId="14" xfId="11" applyNumberFormat="1" applyFont="1" applyFill="1" applyBorder="1" applyAlignment="1">
      <alignment horizontal="right" wrapText="1" indent="3"/>
    </xf>
    <xf numFmtId="165" fontId="41" fillId="0" borderId="13" xfId="11" applyNumberFormat="1" applyFont="1" applyFill="1" applyBorder="1" applyAlignment="1">
      <alignment horizontal="right" wrapText="1" indent="3"/>
    </xf>
    <xf numFmtId="177" fontId="41" fillId="0" borderId="13" xfId="11" applyNumberFormat="1" applyFont="1" applyBorder="1" applyAlignment="1">
      <alignment horizontal="right" wrapText="1" indent="3"/>
    </xf>
    <xf numFmtId="177" fontId="41" fillId="0" borderId="14" xfId="11" applyNumberFormat="1" applyFont="1" applyBorder="1" applyAlignment="1">
      <alignment horizontal="right" wrapText="1" indent="3"/>
    </xf>
    <xf numFmtId="177" fontId="41" fillId="0" borderId="15" xfId="11" applyNumberFormat="1" applyFont="1" applyFill="1" applyBorder="1" applyAlignment="1">
      <alignment horizontal="right" wrapText="1" indent="3"/>
    </xf>
    <xf numFmtId="177" fontId="41" fillId="0" borderId="16" xfId="11" applyNumberFormat="1" applyFont="1" applyFill="1" applyBorder="1" applyAlignment="1">
      <alignment horizontal="right" wrapText="1" indent="3"/>
    </xf>
    <xf numFmtId="177" fontId="41" fillId="0" borderId="17" xfId="11" applyNumberFormat="1" applyFont="1" applyFill="1" applyBorder="1" applyAlignment="1">
      <alignment horizontal="right" wrapText="1" indent="3"/>
    </xf>
    <xf numFmtId="177" fontId="18" fillId="0" borderId="42" xfId="11" applyNumberFormat="1" applyFont="1" applyFill="1" applyBorder="1" applyAlignment="1">
      <alignment horizontal="right" wrapText="1" indent="3"/>
    </xf>
    <xf numFmtId="177" fontId="41" fillId="0" borderId="21" xfId="11" applyNumberFormat="1" applyFont="1" applyFill="1" applyBorder="1" applyAlignment="1">
      <alignment horizontal="right" wrapText="1" indent="3"/>
    </xf>
    <xf numFmtId="177" fontId="18" fillId="0" borderId="21" xfId="11" applyNumberFormat="1" applyFont="1" applyFill="1" applyBorder="1" applyAlignment="1">
      <alignment horizontal="right" wrapText="1" indent="3"/>
    </xf>
    <xf numFmtId="165" fontId="18" fillId="0" borderId="21" xfId="11" applyNumberFormat="1" applyFont="1" applyFill="1" applyBorder="1" applyAlignment="1">
      <alignment horizontal="right" wrapText="1" indent="3"/>
    </xf>
    <xf numFmtId="0" fontId="0" fillId="0" borderId="43" xfId="0" applyFill="1" applyBorder="1" applyAlignment="1">
      <alignment vertical="center"/>
    </xf>
    <xf numFmtId="172" fontId="8" fillId="0" borderId="7" xfId="11" applyNumberFormat="1" applyFont="1" applyFill="1" applyBorder="1" applyAlignment="1">
      <alignment horizontal="justify"/>
    </xf>
    <xf numFmtId="0" fontId="29" fillId="0" borderId="0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horizontal="center" vertical="center"/>
    </xf>
    <xf numFmtId="0" fontId="9" fillId="13" borderId="0" xfId="0" applyFont="1" applyFill="1" applyBorder="1" applyAlignment="1">
      <alignment vertical="center"/>
    </xf>
    <xf numFmtId="3" fontId="58" fillId="13" borderId="0" xfId="0" applyNumberFormat="1" applyFont="1" applyFill="1" applyBorder="1" applyAlignment="1">
      <alignment vertical="center" wrapText="1"/>
    </xf>
    <xf numFmtId="0" fontId="6" fillId="13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left" vertical="center" indent="1"/>
    </xf>
    <xf numFmtId="0" fontId="0" fillId="13" borderId="0" xfId="0" applyFill="1" applyBorder="1" applyAlignment="1">
      <alignment horizontal="left" vertical="center" indent="1"/>
    </xf>
    <xf numFmtId="172" fontId="9" fillId="0" borderId="44" xfId="11" applyNumberFormat="1" applyFont="1" applyBorder="1" applyAlignment="1">
      <alignment horizontal="justify"/>
    </xf>
    <xf numFmtId="172" fontId="9" fillId="0" borderId="45" xfId="11" applyNumberFormat="1" applyFont="1" applyBorder="1" applyAlignment="1">
      <alignment horizontal="justify"/>
    </xf>
    <xf numFmtId="176" fontId="9" fillId="0" borderId="44" xfId="11" applyNumberFormat="1" applyFont="1" applyBorder="1" applyAlignment="1">
      <alignment horizontal="justify"/>
    </xf>
    <xf numFmtId="172" fontId="9" fillId="0" borderId="46" xfId="11" applyNumberFormat="1" applyFont="1" applyBorder="1" applyAlignment="1">
      <alignment horizontal="justify"/>
    </xf>
    <xf numFmtId="172" fontId="9" fillId="0" borderId="47" xfId="11" applyNumberFormat="1" applyFont="1" applyBorder="1" applyAlignment="1">
      <alignment horizontal="justify"/>
    </xf>
    <xf numFmtId="164" fontId="28" fillId="0" borderId="47" xfId="0" applyNumberFormat="1" applyFont="1" applyFill="1" applyBorder="1" applyAlignment="1">
      <alignment horizontal="right" vertical="center"/>
    </xf>
    <xf numFmtId="0" fontId="28" fillId="0" borderId="48" xfId="0" applyFont="1" applyFill="1" applyBorder="1" applyAlignment="1">
      <alignment vertical="center"/>
    </xf>
    <xf numFmtId="164" fontId="0" fillId="0" borderId="44" xfId="0" applyNumberFormat="1" applyFill="1" applyBorder="1" applyAlignment="1">
      <alignment vertical="center"/>
    </xf>
    <xf numFmtId="0" fontId="0" fillId="0" borderId="45" xfId="0" applyBorder="1" applyAlignment="1">
      <alignment horizontal="left"/>
    </xf>
    <xf numFmtId="0" fontId="75" fillId="12" borderId="8" xfId="0" applyFont="1" applyFill="1" applyBorder="1" applyAlignment="1">
      <alignment horizontal="center" vertical="center"/>
    </xf>
    <xf numFmtId="177" fontId="41" fillId="0" borderId="10" xfId="11" applyNumberFormat="1" applyFont="1" applyFill="1" applyBorder="1" applyAlignment="1">
      <alignment horizontal="right" wrapText="1" indent="3"/>
    </xf>
    <xf numFmtId="177" fontId="41" fillId="0" borderId="11" xfId="11" applyNumberFormat="1" applyFont="1" applyFill="1" applyBorder="1" applyAlignment="1">
      <alignment horizontal="right" wrapText="1" indent="3"/>
    </xf>
    <xf numFmtId="177" fontId="41" fillId="0" borderId="12" xfId="11" applyNumberFormat="1" applyFont="1" applyFill="1" applyBorder="1" applyAlignment="1">
      <alignment horizontal="right" wrapText="1" indent="3"/>
    </xf>
    <xf numFmtId="169" fontId="18" fillId="2" borderId="0" xfId="11" applyNumberFormat="1" applyFont="1" applyFill="1" applyBorder="1" applyAlignment="1">
      <alignment horizontal="right"/>
    </xf>
    <xf numFmtId="177" fontId="90" fillId="12" borderId="18" xfId="11" applyNumberFormat="1" applyFont="1" applyFill="1" applyBorder="1" applyAlignment="1">
      <alignment horizontal="right" vertical="center" wrapText="1" indent="3"/>
    </xf>
    <xf numFmtId="177" fontId="90" fillId="12" borderId="11" xfId="11" applyNumberFormat="1" applyFont="1" applyFill="1" applyBorder="1" applyAlignment="1">
      <alignment horizontal="right" vertical="center" wrapText="1" indent="3"/>
    </xf>
    <xf numFmtId="177" fontId="90" fillId="12" borderId="19" xfId="11" applyNumberFormat="1" applyFont="1" applyFill="1" applyBorder="1" applyAlignment="1">
      <alignment horizontal="right" vertical="center" wrapText="1" indent="3"/>
    </xf>
    <xf numFmtId="169" fontId="90" fillId="12" borderId="0" xfId="11" applyNumberFormat="1" applyFont="1" applyFill="1" applyBorder="1" applyAlignment="1">
      <alignment horizontal="right" vertical="center"/>
    </xf>
    <xf numFmtId="0" fontId="56" fillId="0" borderId="0" xfId="13" applyFont="1" applyBorder="1" applyAlignment="1">
      <alignment horizontal="center" vertical="center" wrapText="1"/>
    </xf>
    <xf numFmtId="0" fontId="7" fillId="0" borderId="0" xfId="13" applyFont="1" applyBorder="1" applyAlignment="1">
      <alignment horizontal="left" wrapText="1"/>
    </xf>
    <xf numFmtId="0" fontId="7" fillId="0" borderId="0" xfId="13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75" fillId="12" borderId="0" xfId="0" applyFont="1" applyFill="1" applyBorder="1" applyAlignment="1">
      <alignment horizontal="center" vertical="center" wrapText="1"/>
    </xf>
    <xf numFmtId="169" fontId="75" fillId="12" borderId="8" xfId="11" applyNumberFormat="1" applyFont="1" applyFill="1" applyBorder="1" applyAlignment="1">
      <alignment horizontal="center" vertical="center"/>
    </xf>
    <xf numFmtId="169" fontId="75" fillId="12" borderId="0" xfId="1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7" fillId="0" borderId="0" xfId="3" applyFont="1" applyBorder="1" applyAlignment="1">
      <alignment horizontal="left" vertical="top" wrapText="1"/>
    </xf>
    <xf numFmtId="41" fontId="66" fillId="0" borderId="0" xfId="1" applyFont="1" applyFill="1" applyBorder="1" applyAlignment="1">
      <alignment horizontal="left"/>
    </xf>
    <xf numFmtId="0" fontId="56" fillId="0" borderId="0" xfId="14" applyFont="1" applyBorder="1" applyAlignment="1">
      <alignment horizontal="center" vertical="center" wrapText="1"/>
    </xf>
    <xf numFmtId="0" fontId="7" fillId="0" borderId="0" xfId="14" applyFont="1" applyBorder="1" applyAlignment="1">
      <alignment horizontal="left" wrapText="1"/>
    </xf>
    <xf numFmtId="0" fontId="7" fillId="0" borderId="0" xfId="14" applyFont="1" applyBorder="1" applyAlignment="1">
      <alignment horizontal="left" vertical="top" wrapText="1"/>
    </xf>
    <xf numFmtId="0" fontId="50" fillId="0" borderId="0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left" wrapText="1"/>
    </xf>
    <xf numFmtId="0" fontId="23" fillId="12" borderId="8" xfId="0" applyFont="1" applyFill="1" applyBorder="1" applyAlignment="1">
      <alignment horizontal="center" vertical="center" wrapText="1"/>
    </xf>
    <xf numFmtId="0" fontId="23" fillId="12" borderId="9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7" fillId="0" borderId="0" xfId="7" applyFont="1" applyBorder="1" applyAlignment="1">
      <alignment horizontal="center" wrapText="1"/>
    </xf>
    <xf numFmtId="0" fontId="7" fillId="0" borderId="0" xfId="7" applyFont="1" applyBorder="1" applyAlignment="1">
      <alignment horizontal="left" vertical="top" wrapText="1"/>
    </xf>
    <xf numFmtId="0" fontId="7" fillId="0" borderId="0" xfId="7" applyFont="1" applyBorder="1" applyAlignment="1">
      <alignment horizontal="left" wrapText="1"/>
    </xf>
    <xf numFmtId="0" fontId="17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4" fillId="0" borderId="0" xfId="0" applyFont="1" applyAlignment="1">
      <alignment horizontal="right"/>
    </xf>
    <xf numFmtId="0" fontId="90" fillId="12" borderId="8" xfId="0" applyFont="1" applyFill="1" applyBorder="1" applyAlignment="1">
      <alignment horizontal="center" vertical="center"/>
    </xf>
    <xf numFmtId="0" fontId="90" fillId="12" borderId="0" xfId="0" applyFont="1" applyFill="1" applyBorder="1" applyAlignment="1">
      <alignment horizontal="center" vertical="center" wrapText="1"/>
    </xf>
    <xf numFmtId="0" fontId="90" fillId="12" borderId="0" xfId="0" applyFont="1" applyFill="1" applyBorder="1" applyAlignment="1">
      <alignment horizontal="center" vertical="center"/>
    </xf>
    <xf numFmtId="0" fontId="7" fillId="0" borderId="0" xfId="15" applyFont="1" applyBorder="1" applyAlignment="1">
      <alignment horizontal="left" wrapText="1"/>
    </xf>
    <xf numFmtId="0" fontId="7" fillId="0" borderId="0" xfId="15" applyFont="1" applyBorder="1" applyAlignment="1">
      <alignment horizontal="center" wrapText="1"/>
    </xf>
    <xf numFmtId="0" fontId="7" fillId="0" borderId="0" xfId="15" applyFont="1" applyBorder="1" applyAlignment="1">
      <alignment horizontal="left" vertical="top" wrapText="1"/>
    </xf>
    <xf numFmtId="0" fontId="7" fillId="4" borderId="0" xfId="16" applyFont="1" applyFill="1" applyBorder="1" applyAlignment="1">
      <alignment horizontal="left" wrapText="1"/>
    </xf>
    <xf numFmtId="0" fontId="7" fillId="0" borderId="0" xfId="16" applyFont="1" applyBorder="1" applyAlignment="1">
      <alignment horizontal="center" wrapText="1"/>
    </xf>
    <xf numFmtId="0" fontId="40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5" fillId="12" borderId="0" xfId="0" applyFont="1" applyFill="1" applyBorder="1" applyAlignment="1">
      <alignment horizontal="center" vertical="center"/>
    </xf>
    <xf numFmtId="0" fontId="90" fillId="12" borderId="8" xfId="0" applyFont="1" applyFill="1" applyBorder="1" applyAlignment="1">
      <alignment horizontal="center" vertical="center" wrapText="1"/>
    </xf>
    <xf numFmtId="0" fontId="75" fillId="12" borderId="20" xfId="0" applyFont="1" applyFill="1" applyBorder="1" applyAlignment="1">
      <alignment horizontal="center" vertical="center"/>
    </xf>
    <xf numFmtId="0" fontId="75" fillId="12" borderId="24" xfId="0" applyFont="1" applyFill="1" applyBorder="1" applyAlignment="1">
      <alignment horizontal="center" vertical="center"/>
    </xf>
    <xf numFmtId="0" fontId="7" fillId="0" borderId="0" xfId="22" applyFont="1" applyBorder="1" applyAlignment="1">
      <alignment horizontal="left" vertical="top" wrapText="1"/>
    </xf>
    <xf numFmtId="0" fontId="7" fillId="0" borderId="0" xfId="22" applyFont="1" applyBorder="1" applyAlignment="1">
      <alignment horizontal="left" wrapText="1"/>
    </xf>
    <xf numFmtId="0" fontId="91" fillId="12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 vertical="center" wrapText="1"/>
    </xf>
    <xf numFmtId="0" fontId="54" fillId="0" borderId="0" xfId="0" applyFont="1" applyFill="1" applyAlignment="1">
      <alignment horizontal="center"/>
    </xf>
    <xf numFmtId="0" fontId="91" fillId="12" borderId="0" xfId="0" applyFont="1" applyFill="1" applyBorder="1" applyAlignment="1">
      <alignment horizontal="center" vertical="center" wrapText="1"/>
    </xf>
    <xf numFmtId="0" fontId="91" fillId="12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/>
    </xf>
    <xf numFmtId="0" fontId="7" fillId="0" borderId="0" xfId="23" applyFont="1" applyFill="1" applyBorder="1" applyAlignment="1">
      <alignment horizontal="left" wrapText="1"/>
    </xf>
    <xf numFmtId="0" fontId="7" fillId="0" borderId="0" xfId="23" applyFont="1" applyFill="1" applyBorder="1" applyAlignment="1">
      <alignment horizontal="center" wrapText="1"/>
    </xf>
    <xf numFmtId="0" fontId="7" fillId="0" borderId="0" xfId="23" applyFont="1" applyFill="1" applyBorder="1" applyAlignment="1">
      <alignment horizontal="left" vertical="top" wrapText="1"/>
    </xf>
    <xf numFmtId="0" fontId="75" fillId="12" borderId="8" xfId="0" applyFont="1" applyFill="1" applyBorder="1" applyAlignment="1">
      <alignment horizontal="center" vertical="center" wrapText="1"/>
    </xf>
    <xf numFmtId="0" fontId="7" fillId="0" borderId="0" xfId="23" applyFont="1" applyBorder="1" applyAlignment="1">
      <alignment horizontal="left" wrapText="1"/>
    </xf>
    <xf numFmtId="0" fontId="7" fillId="0" borderId="0" xfId="23" applyFont="1" applyBorder="1" applyAlignment="1">
      <alignment horizontal="center" wrapText="1"/>
    </xf>
    <xf numFmtId="0" fontId="7" fillId="0" borderId="0" xfId="17" applyFont="1" applyBorder="1" applyAlignment="1">
      <alignment horizontal="center" wrapText="1"/>
    </xf>
    <xf numFmtId="0" fontId="7" fillId="0" borderId="0" xfId="17" applyFont="1" applyBorder="1" applyAlignment="1">
      <alignment horizontal="left" wrapText="1"/>
    </xf>
    <xf numFmtId="0" fontId="7" fillId="0" borderId="0" xfId="17" applyFont="1" applyBorder="1" applyAlignment="1">
      <alignment horizontal="left" vertical="top" wrapText="1"/>
    </xf>
    <xf numFmtId="0" fontId="77" fillId="12" borderId="0" xfId="0" applyFont="1" applyFill="1" applyBorder="1"/>
    <xf numFmtId="0" fontId="75" fillId="12" borderId="8" xfId="0" applyFont="1" applyFill="1" applyBorder="1" applyAlignment="1">
      <alignment horizontal="center" vertical="center"/>
    </xf>
    <xf numFmtId="0" fontId="23" fillId="12" borderId="0" xfId="0" applyFont="1" applyFill="1" applyBorder="1" applyAlignment="1">
      <alignment horizontal="center" vertical="center"/>
    </xf>
    <xf numFmtId="0" fontId="23" fillId="12" borderId="8" xfId="0" applyFont="1" applyFill="1" applyBorder="1" applyAlignment="1">
      <alignment horizontal="center" vertical="center"/>
    </xf>
    <xf numFmtId="0" fontId="7" fillId="0" borderId="0" xfId="21" applyFont="1" applyBorder="1" applyAlignment="1">
      <alignment horizontal="left" vertical="top" wrapText="1"/>
    </xf>
    <xf numFmtId="0" fontId="7" fillId="0" borderId="0" xfId="21" applyFont="1" applyBorder="1" applyAlignment="1">
      <alignment horizontal="left" wrapText="1"/>
    </xf>
    <xf numFmtId="0" fontId="7" fillId="0" borderId="0" xfId="21" applyFont="1" applyBorder="1" applyAlignment="1">
      <alignment horizontal="center" wrapText="1"/>
    </xf>
    <xf numFmtId="49" fontId="75" fillId="12" borderId="8" xfId="0" applyNumberFormat="1" applyFont="1" applyFill="1" applyBorder="1" applyAlignment="1">
      <alignment horizontal="center" vertical="center" wrapText="1"/>
    </xf>
    <xf numFmtId="0" fontId="92" fillId="12" borderId="0" xfId="0" applyFont="1" applyFill="1" applyBorder="1" applyAlignment="1">
      <alignment horizontal="center" vertical="center" wrapText="1"/>
    </xf>
    <xf numFmtId="49" fontId="85" fillId="0" borderId="0" xfId="0" applyNumberFormat="1" applyFont="1" applyFill="1" applyAlignment="1">
      <alignment horizontal="center"/>
    </xf>
    <xf numFmtId="49" fontId="86" fillId="0" borderId="0" xfId="0" applyNumberFormat="1" applyFont="1" applyFill="1" applyAlignment="1">
      <alignment horizontal="center"/>
    </xf>
    <xf numFmtId="49" fontId="84" fillId="0" borderId="0" xfId="0" applyNumberFormat="1" applyFont="1" applyFill="1" applyAlignment="1">
      <alignment horizontal="center"/>
    </xf>
    <xf numFmtId="0" fontId="92" fillId="12" borderId="8" xfId="0" applyFont="1" applyFill="1" applyBorder="1" applyAlignment="1">
      <alignment horizontal="center" vertical="center"/>
    </xf>
    <xf numFmtId="0" fontId="75" fillId="12" borderId="32" xfId="0" applyFont="1" applyFill="1" applyBorder="1" applyAlignment="1">
      <alignment horizontal="center" vertical="center"/>
    </xf>
    <xf numFmtId="49" fontId="75" fillId="12" borderId="13" xfId="0" applyNumberFormat="1" applyFont="1" applyFill="1" applyBorder="1" applyAlignment="1">
      <alignment horizontal="center" vertical="center" wrapText="1" shrinkToFit="1"/>
    </xf>
    <xf numFmtId="49" fontId="75" fillId="12" borderId="8" xfId="0" applyNumberFormat="1" applyFont="1" applyFill="1" applyBorder="1" applyAlignment="1">
      <alignment horizontal="center" vertical="center" wrapText="1" shrinkToFit="1"/>
    </xf>
    <xf numFmtId="49" fontId="17" fillId="0" borderId="0" xfId="0" applyNumberFormat="1" applyFont="1" applyAlignment="1">
      <alignment horizontal="center" vertical="center" wrapText="1"/>
    </xf>
    <xf numFmtId="49" fontId="40" fillId="0" borderId="0" xfId="0" applyNumberFormat="1" applyFont="1" applyAlignment="1">
      <alignment horizontal="center"/>
    </xf>
    <xf numFmtId="49" fontId="90" fillId="12" borderId="8" xfId="0" applyNumberFormat="1" applyFont="1" applyFill="1" applyBorder="1" applyAlignment="1">
      <alignment horizontal="center" vertical="center" wrapText="1"/>
    </xf>
    <xf numFmtId="49" fontId="90" fillId="12" borderId="9" xfId="0" applyNumberFormat="1" applyFont="1" applyFill="1" applyBorder="1" applyAlignment="1">
      <alignment horizontal="center" vertical="center" wrapText="1"/>
    </xf>
    <xf numFmtId="49" fontId="54" fillId="0" borderId="0" xfId="0" applyNumberFormat="1" applyFont="1" applyAlignment="1">
      <alignment horizontal="center"/>
    </xf>
    <xf numFmtId="0" fontId="75" fillId="12" borderId="0" xfId="0" applyFont="1" applyFill="1" applyBorder="1" applyAlignment="1">
      <alignment horizontal="left" indent="4"/>
    </xf>
    <xf numFmtId="0" fontId="3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/>
    </xf>
    <xf numFmtId="49" fontId="85" fillId="0" borderId="0" xfId="0" applyNumberFormat="1" applyFont="1" applyAlignment="1">
      <alignment horizontal="center"/>
    </xf>
    <xf numFmtId="49" fontId="86" fillId="0" borderId="0" xfId="0" applyNumberFormat="1" applyFont="1" applyAlignment="1">
      <alignment horizontal="center"/>
    </xf>
    <xf numFmtId="49" fontId="84" fillId="0" borderId="0" xfId="0" applyNumberFormat="1" applyFont="1" applyAlignment="1">
      <alignment horizontal="center"/>
    </xf>
    <xf numFmtId="0" fontId="92" fillId="12" borderId="8" xfId="0" applyFont="1" applyFill="1" applyBorder="1" applyAlignment="1">
      <alignment horizontal="center" vertical="center" wrapText="1"/>
    </xf>
    <xf numFmtId="0" fontId="7" fillId="0" borderId="0" xfId="18" applyFont="1" applyBorder="1" applyAlignment="1">
      <alignment horizontal="left" wrapText="1"/>
    </xf>
    <xf numFmtId="0" fontId="7" fillId="0" borderId="0" xfId="18" applyFont="1" applyBorder="1" applyAlignment="1">
      <alignment horizontal="center" wrapText="1"/>
    </xf>
    <xf numFmtId="164" fontId="75" fillId="12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49" fontId="54" fillId="0" borderId="0" xfId="0" applyNumberFormat="1" applyFont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84" fillId="0" borderId="0" xfId="0" applyFont="1" applyFill="1" applyAlignment="1">
      <alignment horizontal="center" vertical="center" wrapText="1"/>
    </xf>
    <xf numFmtId="0" fontId="84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92" fillId="12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left" vertical="center"/>
    </xf>
    <xf numFmtId="164" fontId="25" fillId="0" borderId="0" xfId="0" applyNumberFormat="1" applyFont="1" applyFill="1" applyAlignment="1">
      <alignment horizontal="center" vertical="center" wrapText="1"/>
    </xf>
    <xf numFmtId="0" fontId="25" fillId="0" borderId="0" xfId="0" applyFont="1" applyFill="1" applyBorder="1" applyAlignment="1">
      <alignment horizontal="center"/>
    </xf>
  </cellXfs>
  <cellStyles count="24">
    <cellStyle name="Estilo 1" xfId="12"/>
    <cellStyle name="Millares" xfId="11" builtinId="3"/>
    <cellStyle name="Millares [0]" xfId="1" builtinId="6"/>
    <cellStyle name="Normal" xfId="0" builtinId="0"/>
    <cellStyle name="Normal 2" xfId="2"/>
    <cellStyle name="Normal_C-02" xfId="3"/>
    <cellStyle name="Normal_C-03_1" xfId="7"/>
    <cellStyle name="Normal_C-07" xfId="4"/>
    <cellStyle name="Normal_C-08" xfId="5"/>
    <cellStyle name="Normal_C-10" xfId="9"/>
    <cellStyle name="Normal_C-100 - G-20" xfId="15"/>
    <cellStyle name="Normal_C-101" xfId="16"/>
    <cellStyle name="Normal_C-102" xfId="22"/>
    <cellStyle name="Normal_C-103" xfId="23"/>
    <cellStyle name="Normal_C-105" xfId="17"/>
    <cellStyle name="Normal_C-107" xfId="21"/>
    <cellStyle name="Normal_C-108" xfId="20"/>
    <cellStyle name="Normal_C-109" xfId="19"/>
    <cellStyle name="Normal_C-11" xfId="8"/>
    <cellStyle name="Normal_C-110" xfId="18"/>
    <cellStyle name="Normal_C-13" xfId="10"/>
    <cellStyle name="Normal_C-9" xfId="6"/>
    <cellStyle name="Normal_C-98" xfId="13"/>
    <cellStyle name="Normal_C-99" xfId="1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8989"/>
      <color rgb="FFFF4B4B"/>
      <color rgb="FFFFB7B7"/>
      <color rgb="FFFF5353"/>
      <color rgb="FFFF9999"/>
      <color rgb="FFFFC5C5"/>
      <color rgb="FFFFCCFF"/>
      <color rgb="FFFF66CC"/>
      <color rgb="FFFCFC10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PE" sz="1600" baseline="0">
                <a:latin typeface="Arial" panose="020B0604020202020204" pitchFamily="34" charset="0"/>
                <a:cs typeface="Arial" panose="020B0604020202020204" pitchFamily="34" charset="0"/>
              </a:rPr>
              <a:t>CONTRATOS APROBADOS DE TRABAJADOR MIGRANTE ANDINO</a:t>
            </a:r>
            <a:endParaRPr lang="es-PE" sz="16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8996940036853419"/>
          <c:y val="1.843431685977944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1463800893935915E-2"/>
          <c:y val="0.12703687710092545"/>
          <c:w val="0.88843629476059505"/>
          <c:h val="0.7683674864131586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5353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invertIfNegative val="0"/>
          <c:dLbls>
            <c:dLbl>
              <c:idx val="0"/>
              <c:layout>
                <c:manualLayout>
                  <c:x val="-2.2135755275456046E-3"/>
                  <c:y val="8.909919815560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54-4557-BA02-8A8C943D0F60}"/>
                </c:ext>
              </c:extLst>
            </c:dLbl>
            <c:dLbl>
              <c:idx val="1"/>
              <c:layout>
                <c:manualLayout>
                  <c:x val="-3.3203632913183915E-3"/>
                  <c:y val="9.8316356585490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54-4557-BA02-8A8C943D0F60}"/>
                </c:ext>
              </c:extLst>
            </c:dLbl>
            <c:dLbl>
              <c:idx val="2"/>
              <c:layout>
                <c:manualLayout>
                  <c:x val="-1.1067877637728379E-3"/>
                  <c:y val="0.147474655838319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2489711231229054E-2"/>
                      <c:h val="8.94064367699302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C54-4557-BA02-8A8C943D0F60}"/>
                </c:ext>
              </c:extLst>
            </c:dLbl>
            <c:dLbl>
              <c:idx val="3"/>
              <c:layout>
                <c:manualLayout>
                  <c:x val="-4.0581749201172815E-17"/>
                  <c:y val="0.12596783187515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54-4557-BA02-8A8C943D0F60}"/>
                </c:ext>
              </c:extLst>
            </c:dLbl>
            <c:dLbl>
              <c:idx val="4"/>
              <c:layout>
                <c:manualLayout>
                  <c:x val="-4.4271510550911893E-3"/>
                  <c:y val="0.110605901158676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C54-4557-BA02-8A8C943D0F60}"/>
                </c:ext>
              </c:extLst>
            </c:dLbl>
            <c:dLbl>
              <c:idx val="5"/>
              <c:layout>
                <c:manualLayout>
                  <c:x val="0"/>
                  <c:y val="0.107533515015380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54-4557-BA02-8A8C943D0F60}"/>
                </c:ext>
              </c:extLst>
            </c:dLbl>
            <c:dLbl>
              <c:idx val="6"/>
              <c:layout>
                <c:manualLayout>
                  <c:x val="0"/>
                  <c:y val="9.5243970442193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C54-4557-BA02-8A8C943D0F60}"/>
                </c:ext>
              </c:extLst>
            </c:dLbl>
            <c:dLbl>
              <c:idx val="7"/>
              <c:layout>
                <c:manualLayout>
                  <c:x val="1.1067877637728784E-3"/>
                  <c:y val="0.101388742728786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54-4557-BA02-8A8C943D0F60}"/>
                </c:ext>
              </c:extLst>
            </c:dLbl>
            <c:dLbl>
              <c:idx val="8"/>
              <c:layout>
                <c:manualLayout>
                  <c:x val="-8.1163498402345629E-17"/>
                  <c:y val="0.116750673445269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C54-4557-BA02-8A8C943D0F60}"/>
                </c:ext>
              </c:extLst>
            </c:dLbl>
            <c:dLbl>
              <c:idx val="9"/>
              <c:layout>
                <c:manualLayout>
                  <c:x val="0"/>
                  <c:y val="0.11367828730197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54-4557-BA02-8A8C943D0F60}"/>
                </c:ext>
              </c:extLst>
            </c:dLbl>
            <c:dLbl>
              <c:idx val="10"/>
              <c:layout>
                <c:manualLayout>
                  <c:x val="-2.2135755275455946E-3"/>
                  <c:y val="0.101388742728786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C54-4557-BA02-8A8C943D0F60}"/>
                </c:ext>
              </c:extLst>
            </c:dLbl>
            <c:dLbl>
              <c:idx val="11"/>
              <c:layout>
                <c:manualLayout>
                  <c:x val="-2.2135755275455946E-3"/>
                  <c:y val="8.90991981556006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54-4557-BA02-8A8C943D0F6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'C-136'!$D$9:$O$9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'C-136'!$D$11:$O$11</c:f>
              <c:numCache>
                <c:formatCode>_(* #,##0_);_(* \(#,##0\);_(* "-"??_);_(@_)</c:formatCode>
                <c:ptCount val="12"/>
                <c:pt idx="0">
                  <c:v>110</c:v>
                </c:pt>
                <c:pt idx="1">
                  <c:v>84</c:v>
                </c:pt>
                <c:pt idx="2">
                  <c:v>124</c:v>
                </c:pt>
                <c:pt idx="3">
                  <c:v>164</c:v>
                </c:pt>
                <c:pt idx="4">
                  <c:v>119</c:v>
                </c:pt>
                <c:pt idx="5">
                  <c:v>107</c:v>
                </c:pt>
                <c:pt idx="6">
                  <c:v>103</c:v>
                </c:pt>
                <c:pt idx="7">
                  <c:v>93</c:v>
                </c:pt>
                <c:pt idx="8">
                  <c:v>122</c:v>
                </c:pt>
                <c:pt idx="9">
                  <c:v>187</c:v>
                </c:pt>
                <c:pt idx="10">
                  <c:v>103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D-45A6-9812-1320A790A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59"/>
        <c:axId val="328081232"/>
        <c:axId val="328078880"/>
      </c:barChart>
      <c:catAx>
        <c:axId val="32808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28078880"/>
        <c:crosses val="autoZero"/>
        <c:auto val="1"/>
        <c:lblAlgn val="ctr"/>
        <c:lblOffset val="100"/>
        <c:noMultiLvlLbl val="0"/>
      </c:catAx>
      <c:valAx>
        <c:axId val="32807888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2808123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BOLIVIA</a:t>
            </a:r>
          </a:p>
        </c:rich>
      </c:tx>
      <c:layout>
        <c:manualLayout>
          <c:xMode val="edge"/>
          <c:yMode val="edge"/>
          <c:x val="0.80005349766861178"/>
          <c:y val="5.08529245772215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574197509118216"/>
          <c:y val="0.13965994411247443"/>
          <c:w val="0.36150865891471101"/>
          <c:h val="0.7095952841960329"/>
        </c:manualLayout>
      </c:layout>
      <c:doughnutChart>
        <c:varyColors val="1"/>
        <c:ser>
          <c:idx val="0"/>
          <c:order val="0"/>
          <c:tx>
            <c:strRef>
              <c:f>'C-141'!$C$82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11F-42BB-907C-B72CD789B31A}"/>
              </c:ext>
            </c:extLst>
          </c:dPt>
          <c:dPt>
            <c:idx val="1"/>
            <c:bubble3D val="0"/>
            <c:spPr>
              <a:solidFill>
                <a:srgbClr val="FFB7B7"/>
              </a:solidFill>
            </c:spPr>
            <c:extLst>
              <c:ext xmlns:c16="http://schemas.microsoft.com/office/drawing/2014/chart" uri="{C3380CC4-5D6E-409C-BE32-E72D297353CC}">
                <c16:uniqueId val="{00000003-611F-42BB-907C-B72CD789B31A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5-611F-42BB-907C-B72CD789B31A}"/>
              </c:ext>
            </c:extLst>
          </c:dPt>
          <c:dPt>
            <c:idx val="3"/>
            <c:bubble3D val="0"/>
            <c:spPr>
              <a:solidFill>
                <a:srgbClr val="FF4B4B"/>
              </a:solidFill>
            </c:spPr>
            <c:extLst>
              <c:ext xmlns:c16="http://schemas.microsoft.com/office/drawing/2014/chart" uri="{C3380CC4-5D6E-409C-BE32-E72D297353CC}">
                <c16:uniqueId val="{00000006-611F-42BB-907C-B72CD789B31A}"/>
              </c:ext>
            </c:extLst>
          </c:dPt>
          <c:dPt>
            <c:idx val="4"/>
            <c:bubble3D val="0"/>
            <c:spPr>
              <a:solidFill>
                <a:srgbClr val="FF9999"/>
              </a:solidFill>
            </c:spPr>
            <c:extLst>
              <c:ext xmlns:c16="http://schemas.microsoft.com/office/drawing/2014/chart" uri="{C3380CC4-5D6E-409C-BE32-E72D297353CC}">
                <c16:uniqueId val="{00000007-611F-42BB-907C-B72CD789B31A}"/>
              </c:ext>
            </c:extLst>
          </c:dPt>
          <c:dPt>
            <c:idx val="5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8-611F-42BB-907C-B72CD789B31A}"/>
              </c:ext>
            </c:extLst>
          </c:dPt>
          <c:dLbls>
            <c:dLbl>
              <c:idx val="0"/>
              <c:layout>
                <c:manualLayout>
                  <c:x val="0.18167491135139868"/>
                  <c:y val="6.26769398565761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1F-42BB-907C-B72CD789B31A}"/>
                </c:ext>
              </c:extLst>
            </c:dLbl>
            <c:dLbl>
              <c:idx val="1"/>
              <c:layout>
                <c:manualLayout>
                  <c:x val="0.12500365325576548"/>
                  <c:y val="0.1590772390909328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1F-42BB-907C-B72CD789B31A}"/>
                </c:ext>
              </c:extLst>
            </c:dLbl>
            <c:dLbl>
              <c:idx val="2"/>
              <c:layout>
                <c:manualLayout>
                  <c:x val="-0.20681931976538234"/>
                  <c:y val="0.1580171876508747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546591937914883"/>
                      <c:h val="0.115721872558572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11F-42BB-907C-B72CD789B31A}"/>
                </c:ext>
              </c:extLst>
            </c:dLbl>
            <c:dLbl>
              <c:idx val="3"/>
              <c:layout>
                <c:manualLayout>
                  <c:x val="-0.25063245484977331"/>
                  <c:y val="4.07264810962174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954611778242511"/>
                      <c:h val="0.215004464586295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11F-42BB-907C-B72CD789B31A}"/>
                </c:ext>
              </c:extLst>
            </c:dLbl>
            <c:dLbl>
              <c:idx val="4"/>
              <c:layout>
                <c:manualLayout>
                  <c:x val="-0.2779842406598137"/>
                  <c:y val="-0.159433433021080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457520885971043"/>
                      <c:h val="0.158375464618528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11F-42BB-907C-B72CD789B31A}"/>
                </c:ext>
              </c:extLst>
            </c:dLbl>
            <c:dLbl>
              <c:idx val="5"/>
              <c:layout>
                <c:manualLayout>
                  <c:x val="9.6299142081748279E-2"/>
                  <c:y val="-9.220687533791978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11F-42BB-907C-B72CD789B3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'C-141'!$J$47:$J$52</c:f>
              <c:strCache>
                <c:ptCount val="6"/>
                <c:pt idx="0">
                  <c:v>EXPLOTACIÓN DE MINAS Y CANTERAS</c:v>
                </c:pt>
                <c:pt idx="1">
                  <c:v>INDUSTRIAS MANUFACTURERAS</c:v>
                </c:pt>
                <c:pt idx="2">
                  <c:v>CONSTRUCCIÓN</c:v>
                </c:pt>
                <c:pt idx="3">
                  <c:v>COMERCIO AL POR MAYOR Y AL POR MENOR, REP. VEHÍC. AUTOM.</c:v>
                </c:pt>
                <c:pt idx="4">
                  <c:v>ACTIVIDADES INMOBILIARIAS, EMPRESARIALES Y DE ALQUILER</c:v>
                </c:pt>
                <c:pt idx="5">
                  <c:v>OTRAS</c:v>
                </c:pt>
              </c:strCache>
            </c:strRef>
          </c:cat>
          <c:val>
            <c:numRef>
              <c:f>'C-141'!$K$47:$K$52</c:f>
              <c:numCache>
                <c:formatCode>_ * #,##0_______________ ;_ * \-#,##0_ ;_ * "-"???????_ ;_ @_ </c:formatCode>
                <c:ptCount val="6"/>
                <c:pt idx="0">
                  <c:v>26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 formatCode="General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4A-4BAC-9F79-CFF3024372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60"/>
        <c:holeSize val="50"/>
      </c:doughnutChart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COLOMBIA</a:t>
            </a:r>
          </a:p>
        </c:rich>
      </c:tx>
      <c:layout>
        <c:manualLayout>
          <c:xMode val="edge"/>
          <c:yMode val="edge"/>
          <c:x val="5.1760898045159182E-2"/>
          <c:y val="6.700136656471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2898177233261905"/>
          <c:y val="0.20015471967034515"/>
          <c:w val="0.33820793684580841"/>
          <c:h val="0.75489980777728594"/>
        </c:manualLayout>
      </c:layout>
      <c:doughnutChart>
        <c:varyColors val="1"/>
        <c:ser>
          <c:idx val="0"/>
          <c:order val="0"/>
          <c:tx>
            <c:strRef>
              <c:f>'C-141'!$C$100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FF9999"/>
              </a:solidFill>
            </c:spPr>
            <c:extLst>
              <c:ext xmlns:c16="http://schemas.microsoft.com/office/drawing/2014/chart" uri="{C3380CC4-5D6E-409C-BE32-E72D297353CC}">
                <c16:uniqueId val="{00000000-4DFA-4E04-BFE9-48FFF48A141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4DFA-4E04-BFE9-48FFF48A1418}"/>
              </c:ext>
            </c:extLst>
          </c:dPt>
          <c:dPt>
            <c:idx val="2"/>
            <c:bubble3D val="0"/>
            <c:spPr>
              <a:solidFill>
                <a:srgbClr val="FF4B4B"/>
              </a:solidFill>
            </c:spPr>
            <c:extLst>
              <c:ext xmlns:c16="http://schemas.microsoft.com/office/drawing/2014/chart" uri="{C3380CC4-5D6E-409C-BE32-E72D297353CC}">
                <c16:uniqueId val="{00000002-4DFA-4E04-BFE9-48FFF48A1418}"/>
              </c:ext>
            </c:extLst>
          </c:dPt>
          <c:dPt>
            <c:idx val="3"/>
            <c:bubble3D val="0"/>
            <c:spPr>
              <a:solidFill>
                <a:srgbClr val="FF8989"/>
              </a:solidFill>
            </c:spPr>
            <c:extLst>
              <c:ext xmlns:c16="http://schemas.microsoft.com/office/drawing/2014/chart" uri="{C3380CC4-5D6E-409C-BE32-E72D297353CC}">
                <c16:uniqueId val="{00000003-4DFA-4E04-BFE9-48FFF48A1418}"/>
              </c:ext>
            </c:extLst>
          </c:dPt>
          <c:dPt>
            <c:idx val="4"/>
            <c:bubble3D val="0"/>
            <c:spPr>
              <a:solidFill>
                <a:srgbClr val="FFC5C5"/>
              </a:solidFill>
            </c:spPr>
            <c:extLst>
              <c:ext xmlns:c16="http://schemas.microsoft.com/office/drawing/2014/chart" uri="{C3380CC4-5D6E-409C-BE32-E72D297353CC}">
                <c16:uniqueId val="{00000004-4DFA-4E04-BFE9-48FFF48A1418}"/>
              </c:ext>
            </c:extLst>
          </c:dPt>
          <c:dPt>
            <c:idx val="5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5-4DFA-4E04-BFE9-48FFF48A1418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6-4DFA-4E04-BFE9-48FFF48A1418}"/>
              </c:ext>
            </c:extLst>
          </c:dPt>
          <c:dLbls>
            <c:dLbl>
              <c:idx val="0"/>
              <c:layout>
                <c:manualLayout>
                  <c:x val="2.3693031364539631E-2"/>
                  <c:y val="-0.2452298072480852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2854044648181"/>
                      <c:h val="0.1934985226817436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DFA-4E04-BFE9-48FFF48A1418}"/>
                </c:ext>
              </c:extLst>
            </c:dLbl>
            <c:dLbl>
              <c:idx val="1"/>
              <c:layout>
                <c:manualLayout>
                  <c:x val="0.21452085144986227"/>
                  <c:y val="-0.1898952625723094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496905708457846"/>
                      <c:h val="0.140637824774571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DFA-4E04-BFE9-48FFF48A1418}"/>
                </c:ext>
              </c:extLst>
            </c:dLbl>
            <c:dLbl>
              <c:idx val="2"/>
              <c:layout>
                <c:manualLayout>
                  <c:x val="0.23434947425389333"/>
                  <c:y val="-4.42181297585735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25999195139638"/>
                      <c:h val="0.2264684990414590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DFA-4E04-BFE9-48FFF48A1418}"/>
                </c:ext>
              </c:extLst>
            </c:dLbl>
            <c:dLbl>
              <c:idx val="3"/>
              <c:layout>
                <c:manualLayout>
                  <c:x val="0.21407095797429593"/>
                  <c:y val="3.91263746990303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834105726448847"/>
                      <c:h val="0.148490958098602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DFA-4E04-BFE9-48FFF48A1418}"/>
                </c:ext>
              </c:extLst>
            </c:dLbl>
            <c:dLbl>
              <c:idx val="4"/>
              <c:layout>
                <c:manualLayout>
                  <c:x val="0.21766130316867494"/>
                  <c:y val="0.1758392811104474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411674374790769"/>
                      <c:h val="0.203009227851798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DFA-4E04-BFE9-48FFF48A1418}"/>
                </c:ext>
              </c:extLst>
            </c:dLbl>
            <c:dLbl>
              <c:idx val="5"/>
              <c:layout>
                <c:manualLayout>
                  <c:x val="-0.26765080029712696"/>
                  <c:y val="-3.21452061680816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614388130389949"/>
                      <c:h val="0.238496778811739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DFA-4E04-BFE9-48FFF48A1418}"/>
                </c:ext>
              </c:extLst>
            </c:dLbl>
            <c:dLbl>
              <c:idx val="6"/>
              <c:layout>
                <c:manualLayout>
                  <c:x val="-8.9921074572722359E-2"/>
                  <c:y val="-0.1429138780964071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FA-4E04-BFE9-48FFF48A1418}"/>
                </c:ext>
              </c:extLst>
            </c:dLbl>
            <c:dLbl>
              <c:idx val="7"/>
              <c:layout>
                <c:manualLayout>
                  <c:x val="3.2925978596241583E-3"/>
                  <c:y val="-7.12239452266957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C33-467B-A7B8-77F30ADA6640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'C-141'!$J$57:$J$63</c:f>
              <c:strCache>
                <c:ptCount val="7"/>
                <c:pt idx="0">
                  <c:v>EXPLOTACIÓN DE MINAS Y CANTERAS</c:v>
                </c:pt>
                <c:pt idx="1">
                  <c:v>INDUSTRIAS MANUFACTURERAS</c:v>
                </c:pt>
                <c:pt idx="2">
                  <c:v>COMERCIO AL POR MAYOR Y AL POR MENOR, REP. VEHÍC. AUTOM.</c:v>
                </c:pt>
                <c:pt idx="3">
                  <c:v>HOTELES Y RESTAURANTES</c:v>
                </c:pt>
                <c:pt idx="4">
                  <c:v>TRANSPORTE, ALMACENAMIENTO Y COMUNICACIONES</c:v>
                </c:pt>
                <c:pt idx="5">
                  <c:v>ACTIVIDADES INMOBILIARIAS, EMPRESARIALES Y DE ALQUILER</c:v>
                </c:pt>
                <c:pt idx="6">
                  <c:v>OTRAS</c:v>
                </c:pt>
              </c:strCache>
            </c:strRef>
          </c:cat>
          <c:val>
            <c:numRef>
              <c:f>'C-141'!$K$57:$K$63</c:f>
              <c:numCache>
                <c:formatCode>_ * #,##0_______________ ;_ * \-#,##0_ ;_ * "-"???????_ ;_ @_ </c:formatCode>
                <c:ptCount val="7"/>
                <c:pt idx="0">
                  <c:v>59</c:v>
                </c:pt>
                <c:pt idx="1">
                  <c:v>67</c:v>
                </c:pt>
                <c:pt idx="2">
                  <c:v>79</c:v>
                </c:pt>
                <c:pt idx="3">
                  <c:v>68</c:v>
                </c:pt>
                <c:pt idx="4">
                  <c:v>66</c:v>
                </c:pt>
                <c:pt idx="5">
                  <c:v>447</c:v>
                </c:pt>
                <c:pt idx="6" formatCode="_ * #,##0__________\ ;_ * \-#,##0_ ;_ * &quot;-&quot;?????_ ;_ @_ 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FA-4E04-BFE9-48FFF48A141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ECUADOR</a:t>
            </a:r>
          </a:p>
        </c:rich>
      </c:tx>
      <c:layout>
        <c:manualLayout>
          <c:xMode val="edge"/>
          <c:yMode val="edge"/>
          <c:x val="0.79268237133985697"/>
          <c:y val="4.77318465355698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614312376608949"/>
          <c:y val="0.23527582221857821"/>
          <c:w val="0.36071840955610857"/>
          <c:h val="0.70474384301686088"/>
        </c:manualLayout>
      </c:layout>
      <c:doughnut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rgbClr val="FF4B4B"/>
              </a:solidFill>
            </c:spPr>
            <c:extLst>
              <c:ext xmlns:c16="http://schemas.microsoft.com/office/drawing/2014/chart" uri="{C3380CC4-5D6E-409C-BE32-E72D297353CC}">
                <c16:uniqueId val="{00000002-F77E-4796-896B-9D55278DAB77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F77E-4796-896B-9D55278DAB77}"/>
              </c:ext>
            </c:extLst>
          </c:dPt>
          <c:dPt>
            <c:idx val="3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4-F77E-4796-896B-9D55278DAB77}"/>
              </c:ext>
            </c:extLst>
          </c:dPt>
          <c:dPt>
            <c:idx val="4"/>
            <c:bubble3D val="0"/>
            <c:spPr>
              <a:solidFill>
                <a:srgbClr val="FF9999"/>
              </a:solidFill>
            </c:spPr>
            <c:extLst>
              <c:ext xmlns:c16="http://schemas.microsoft.com/office/drawing/2014/chart" uri="{C3380CC4-5D6E-409C-BE32-E72D297353CC}">
                <c16:uniqueId val="{00000005-F77E-4796-896B-9D55278DAB77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F77E-4796-896B-9D55278DAB77}"/>
              </c:ext>
            </c:extLst>
          </c:dPt>
          <c:dLbls>
            <c:dLbl>
              <c:idx val="0"/>
              <c:layout>
                <c:manualLayout>
                  <c:x val="0.15628794245060032"/>
                  <c:y val="-0.133008725948448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7E-4796-896B-9D55278DAB77}"/>
                </c:ext>
              </c:extLst>
            </c:dLbl>
            <c:dLbl>
              <c:idx val="1"/>
              <c:layout>
                <c:manualLayout>
                  <c:x val="0.27699450844512968"/>
                  <c:y val="7.409459824362674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58259619592276"/>
                      <c:h val="0.187126609343661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77E-4796-896B-9D55278DAB77}"/>
                </c:ext>
              </c:extLst>
            </c:dLbl>
            <c:dLbl>
              <c:idx val="2"/>
              <c:layout>
                <c:manualLayout>
                  <c:x val="-0.22244005562914279"/>
                  <c:y val="8.31513146174628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171895690608454"/>
                      <c:h val="0.24939787068188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77E-4796-896B-9D55278DAB77}"/>
                </c:ext>
              </c:extLst>
            </c:dLbl>
            <c:dLbl>
              <c:idx val="3"/>
              <c:layout>
                <c:manualLayout>
                  <c:x val="-0.21164060507335247"/>
                  <c:y val="-3.840262080373352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 anchorCtr="0">
                  <a:noAutofit/>
                </a:bodyPr>
                <a:lstStyle/>
                <a:p>
                  <a:pPr algn="ctr"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50837788292852"/>
                      <c:h val="0.227325442131051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77E-4796-896B-9D55278DAB77}"/>
                </c:ext>
              </c:extLst>
            </c:dLbl>
            <c:dLbl>
              <c:idx val="4"/>
              <c:layout>
                <c:manualLayout>
                  <c:x val="-0.17361450083404165"/>
                  <c:y val="-0.1509475618475375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7E-4796-896B-9D55278DAB77}"/>
                </c:ext>
              </c:extLst>
            </c:dLbl>
            <c:dLbl>
              <c:idx val="5"/>
              <c:layout>
                <c:manualLayout>
                  <c:x val="-1.3175544943651203E-2"/>
                  <c:y val="-0.184404366915495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7E-4796-896B-9D55278DAB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'C-141'!$M$56:$M$61</c:f>
              <c:strCache>
                <c:ptCount val="6"/>
                <c:pt idx="0">
                  <c:v>PESCA</c:v>
                </c:pt>
                <c:pt idx="1">
                  <c:v>CONSTRUCCIÓN</c:v>
                </c:pt>
                <c:pt idx="2">
                  <c:v>COMERCIO AL POR MAYOR Y AL POR MENOR, REP. VEHÍC. AUTOM.</c:v>
                </c:pt>
                <c:pt idx="3">
                  <c:v>ACTIV. INMOB., EMPRESARIALES Y DE ALQUILER</c:v>
                </c:pt>
                <c:pt idx="4">
                  <c:v>OTRAS ACTIV. SERV. COMUNI., SOCIALES Y PERSONALES</c:v>
                </c:pt>
                <c:pt idx="5">
                  <c:v>OTRAS </c:v>
                </c:pt>
              </c:strCache>
            </c:strRef>
          </c:cat>
          <c:val>
            <c:numRef>
              <c:f>'C-141'!$N$56:$N$61</c:f>
              <c:numCache>
                <c:formatCode>_ * #,##0_______________ ;_ * \-#,##0_ ;_ * "-"???????_ ;_ @_ </c:formatCode>
                <c:ptCount val="6"/>
                <c:pt idx="0">
                  <c:v>111</c:v>
                </c:pt>
                <c:pt idx="1">
                  <c:v>23</c:v>
                </c:pt>
                <c:pt idx="2">
                  <c:v>30</c:v>
                </c:pt>
                <c:pt idx="3">
                  <c:v>34</c:v>
                </c:pt>
                <c:pt idx="4">
                  <c:v>38</c:v>
                </c:pt>
                <c:pt idx="5" formatCode="General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BE-4C9A-A045-D9A90979D3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0"/>
        <c:holeSize val="50"/>
      </c:doughnutChart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0000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PE" sz="1400">
                <a:latin typeface="Arial" panose="020B0604020202020204" pitchFamily="34" charset="0"/>
                <a:cs typeface="Arial" panose="020B0604020202020204" pitchFamily="34" charset="0"/>
              </a:rPr>
              <a:t>BOLIVIA</a:t>
            </a:r>
          </a:p>
        </c:rich>
      </c:tx>
      <c:layout>
        <c:manualLayout>
          <c:xMode val="edge"/>
          <c:yMode val="edge"/>
          <c:x val="0.76004699598817893"/>
          <c:y val="5.49289245177857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490386565429227"/>
          <c:y val="0.1456164952809276"/>
          <c:w val="0.44983335394356094"/>
          <c:h val="0.789933525774571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4B4B"/>
              </a:solidFill>
            </c:spPr>
            <c:extLst>
              <c:ext xmlns:c16="http://schemas.microsoft.com/office/drawing/2014/chart" uri="{C3380CC4-5D6E-409C-BE32-E72D297353CC}">
                <c16:uniqueId val="{00000000-BE11-4389-8868-716D42CB230F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effectLst>
                <a:outerShdw blurRad="50800" dist="38100" dir="3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BE11-4389-8868-716D42CB230F}"/>
              </c:ext>
            </c:extLst>
          </c:dPt>
          <c:dPt>
            <c:idx val="2"/>
            <c:bubble3D val="0"/>
            <c:spPr>
              <a:solidFill>
                <a:srgbClr val="FFC5C5"/>
              </a:solidFill>
            </c:spPr>
            <c:extLst>
              <c:ext xmlns:c16="http://schemas.microsoft.com/office/drawing/2014/chart" uri="{C3380CC4-5D6E-409C-BE32-E72D297353CC}">
                <c16:uniqueId val="{00000002-BE11-4389-8868-716D42CB230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E11-4389-8868-716D42CB230F}"/>
              </c:ext>
            </c:extLst>
          </c:dPt>
          <c:dPt>
            <c:idx val="4"/>
            <c:bubble3D val="0"/>
            <c:spPr>
              <a:solidFill>
                <a:srgbClr val="FF4B4B"/>
              </a:solidFill>
            </c:spPr>
            <c:extLst>
              <c:ext xmlns:c16="http://schemas.microsoft.com/office/drawing/2014/chart" uri="{C3380CC4-5D6E-409C-BE32-E72D297353CC}">
                <c16:uniqueId val="{00000004-BE11-4389-8868-716D42CB230F}"/>
              </c:ext>
            </c:extLst>
          </c:dPt>
          <c:dPt>
            <c:idx val="5"/>
            <c:bubble3D val="0"/>
            <c:spPr>
              <a:solidFill>
                <a:srgbClr val="FF9999"/>
              </a:solidFill>
            </c:spPr>
            <c:extLst>
              <c:ext xmlns:c16="http://schemas.microsoft.com/office/drawing/2014/chart" uri="{C3380CC4-5D6E-409C-BE32-E72D297353CC}">
                <c16:uniqueId val="{00000005-BE11-4389-8868-716D42CB230F}"/>
              </c:ext>
            </c:extLst>
          </c:dPt>
          <c:dLbls>
            <c:dLbl>
              <c:idx val="0"/>
              <c:layout>
                <c:manualLayout>
                  <c:x val="0.19880376012522835"/>
                  <c:y val="-2.73682976140194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50516310130185"/>
                      <c:h val="0.22376475204753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BE11-4389-8868-716D42CB230F}"/>
                </c:ext>
              </c:extLst>
            </c:dLbl>
            <c:dLbl>
              <c:idx val="1"/>
              <c:layout>
                <c:manualLayout>
                  <c:x val="0.25048138333902747"/>
                  <c:y val="0.1215324076338766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80429490632654"/>
                      <c:h val="0.193396499964405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E11-4389-8868-716D42CB230F}"/>
                </c:ext>
              </c:extLst>
            </c:dLbl>
            <c:dLbl>
              <c:idx val="2"/>
              <c:layout>
                <c:manualLayout>
                  <c:x val="-0.26284274589359335"/>
                  <c:y val="0.1101261075430125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970752321521207"/>
                      <c:h val="0.142802424570742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BE11-4389-8868-716D42CB230F}"/>
                </c:ext>
              </c:extLst>
            </c:dLbl>
            <c:dLbl>
              <c:idx val="3"/>
              <c:layout>
                <c:manualLayout>
                  <c:x val="-0.22427929589227152"/>
                  <c:y val="-3.403584072563500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94527793374733"/>
                      <c:h val="0.256119896410710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E11-4389-8868-716D42CB230F}"/>
                </c:ext>
              </c:extLst>
            </c:dLbl>
            <c:dLbl>
              <c:idx val="4"/>
              <c:layout>
                <c:manualLayout>
                  <c:x val="-0.22155657092238079"/>
                  <c:y val="-0.162534443871465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08235392520945"/>
                      <c:h val="0.2478031451356658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E11-4389-8868-716D42CB230F}"/>
                </c:ext>
              </c:extLst>
            </c:dLbl>
            <c:dLbl>
              <c:idx val="5"/>
              <c:layout>
                <c:manualLayout>
                  <c:x val="-0.13293853640693915"/>
                  <c:y val="-0.2233004651550430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329230257700626"/>
                      <c:h val="0.1525893769475443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E11-4389-8868-716D42CB230F}"/>
                </c:ext>
              </c:extLst>
            </c:dLbl>
            <c:dLbl>
              <c:idx val="6"/>
              <c:layout>
                <c:manualLayout>
                  <c:x val="-0.15549061410234219"/>
                  <c:y val="-0.116798257744323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11-4389-8868-716D42CB230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'C-142'!$C$66:$C$72</c:f>
              <c:strCache>
                <c:ptCount val="7"/>
                <c:pt idx="0">
                  <c:v>EXPLOTACIÓN DE MINAS Y CANTERAS</c:v>
                </c:pt>
                <c:pt idx="1">
                  <c:v>INDUSTRIAS MANUFACTURERAS</c:v>
                </c:pt>
                <c:pt idx="2">
                  <c:v>CONSTRUCCIÓN</c:v>
                </c:pt>
                <c:pt idx="3">
                  <c:v>COMERCIO AL POR MAYOR Y MENOR, REP. VEHÍC. AUTOM.</c:v>
                </c:pt>
                <c:pt idx="4">
                  <c:v>TRANSPORTE, ALMACEN. Y COMUNICACIONES</c:v>
                </c:pt>
                <c:pt idx="5">
                  <c:v>ACTIVIDADES INMOBILIARIAS, EMPRESARIALES Y DE ALQUILER</c:v>
                </c:pt>
                <c:pt idx="6">
                  <c:v>OTRAS ACTIV. SERV. COMUNITARIOS, SOCIALES Y PERSONALES</c:v>
                </c:pt>
              </c:strCache>
            </c:strRef>
          </c:cat>
          <c:val>
            <c:numRef>
              <c:f>'C-142'!$D$66:$D$71</c:f>
              <c:numCache>
                <c:formatCode>_ * #,##0_______________ ;_ * \-#,##0_ ;_ * "-"???????_ ;_ @_ </c:formatCode>
                <c:ptCount val="6"/>
                <c:pt idx="0">
                  <c:v>26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11-4389-8868-716D42CB230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4B4B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PE" sz="1400">
                <a:latin typeface="Arial" panose="020B0604020202020204" pitchFamily="34" charset="0"/>
                <a:cs typeface="Arial" panose="020B0604020202020204" pitchFamily="34" charset="0"/>
              </a:rPr>
              <a:t>COLOMBIA</a:t>
            </a:r>
          </a:p>
        </c:rich>
      </c:tx>
      <c:layout>
        <c:manualLayout>
          <c:xMode val="edge"/>
          <c:yMode val="edge"/>
          <c:x val="4.9329249106324587E-2"/>
          <c:y val="4.82071894621913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350254457260623"/>
          <c:y val="0.1641779848253892"/>
          <c:w val="0.43863118769290216"/>
          <c:h val="0.696814701902820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0-0AB8-4F1C-9221-47D935122536}"/>
              </c:ext>
            </c:extLst>
          </c:dPt>
          <c:dPt>
            <c:idx val="1"/>
            <c:bubble3D val="0"/>
            <c:spPr>
              <a:solidFill>
                <a:srgbClr val="FF8989"/>
              </a:solidFill>
              <a:effectLst>
                <a:outerShdw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0AB8-4F1C-9221-47D935122536}"/>
              </c:ext>
            </c:extLst>
          </c:dPt>
          <c:dPt>
            <c:idx val="2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2-0AB8-4F1C-9221-47D935122536}"/>
              </c:ext>
            </c:extLst>
          </c:dPt>
          <c:dPt>
            <c:idx val="3"/>
            <c:bubble3D val="0"/>
            <c:spPr>
              <a:solidFill>
                <a:srgbClr val="FFB7B7"/>
              </a:solidFill>
            </c:spPr>
            <c:extLst>
              <c:ext xmlns:c16="http://schemas.microsoft.com/office/drawing/2014/chart" uri="{C3380CC4-5D6E-409C-BE32-E72D297353CC}">
                <c16:uniqueId val="{00000003-0AB8-4F1C-9221-47D935122536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0AB8-4F1C-9221-47D935122536}"/>
              </c:ext>
            </c:extLst>
          </c:dPt>
          <c:dPt>
            <c:idx val="5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5-0AB8-4F1C-9221-47D935122536}"/>
              </c:ext>
            </c:extLst>
          </c:dPt>
          <c:dPt>
            <c:idx val="6"/>
            <c:bubble3D val="0"/>
            <c:spPr>
              <a:solidFill>
                <a:srgbClr val="FF8989"/>
              </a:solidFill>
            </c:spPr>
            <c:extLst>
              <c:ext xmlns:c16="http://schemas.microsoft.com/office/drawing/2014/chart" uri="{C3380CC4-5D6E-409C-BE32-E72D297353CC}">
                <c16:uniqueId val="{00000006-0AB8-4F1C-9221-47D935122536}"/>
              </c:ext>
            </c:extLst>
          </c:dPt>
          <c:dLbls>
            <c:dLbl>
              <c:idx val="0"/>
              <c:layout>
                <c:manualLayout>
                  <c:x val="3.905426914707099E-2"/>
                  <c:y val="-0.1755373835888949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364495760801262"/>
                      <c:h val="0.160369346689435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AB8-4F1C-9221-47D935122536}"/>
                </c:ext>
              </c:extLst>
            </c:dLbl>
            <c:dLbl>
              <c:idx val="1"/>
              <c:layout>
                <c:manualLayout>
                  <c:x val="0.21564727766751987"/>
                  <c:y val="-0.118935497263039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94522063813432"/>
                      <c:h val="0.153733429572381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AB8-4F1C-9221-47D935122536}"/>
                </c:ext>
              </c:extLst>
            </c:dLbl>
            <c:dLbl>
              <c:idx val="2"/>
              <c:layout>
                <c:manualLayout>
                  <c:x val="0.20689491328621404"/>
                  <c:y val="5.3840466172560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81266013880081"/>
                      <c:h val="0.24501298124289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0AB8-4F1C-9221-47D935122536}"/>
                </c:ext>
              </c:extLst>
            </c:dLbl>
            <c:dLbl>
              <c:idx val="3"/>
              <c:layout>
                <c:manualLayout>
                  <c:x val="0.18220231391176284"/>
                  <c:y val="8.471489181909405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388695138109757"/>
                      <c:h val="0.168538633522877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AB8-4F1C-9221-47D935122536}"/>
                </c:ext>
              </c:extLst>
            </c:dLbl>
            <c:dLbl>
              <c:idx val="4"/>
              <c:layout>
                <c:manualLayout>
                  <c:x val="0.16192089700826237"/>
                  <c:y val="0.2155361512596165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6337402424396964"/>
                      <c:h val="0.190453673221484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AB8-4F1C-9221-47D935122536}"/>
                </c:ext>
              </c:extLst>
            </c:dLbl>
            <c:dLbl>
              <c:idx val="5"/>
              <c:layout>
                <c:manualLayout>
                  <c:x val="-0.25889093114308248"/>
                  <c:y val="-5.470133619703184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082870473228166"/>
                      <c:h val="0.23324410548877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AB8-4F1C-9221-47D935122536}"/>
                </c:ext>
              </c:extLst>
            </c:dLbl>
            <c:dLbl>
              <c:idx val="6"/>
              <c:layout>
                <c:manualLayout>
                  <c:x val="-8.9782218159360619E-2"/>
                  <c:y val="-0.135300600320405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B8-4F1C-9221-47D935122536}"/>
                </c:ext>
              </c:extLst>
            </c:dLbl>
            <c:dLbl>
              <c:idx val="7"/>
              <c:layout>
                <c:manualLayout>
                  <c:x val="4.9779266250570865E-2"/>
                  <c:y val="-8.22411428935871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544-44BB-9B90-3166F4D84FA1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'C-142'!$F$66:$F$72</c:f>
              <c:strCache>
                <c:ptCount val="7"/>
                <c:pt idx="0">
                  <c:v>INDUSTRIAS MANUFACTURERAS</c:v>
                </c:pt>
                <c:pt idx="1">
                  <c:v>CONSTRUCCIÓN</c:v>
                </c:pt>
                <c:pt idx="2">
                  <c:v>COMERCIO AL POR MAYOR Y MENOR, REP. VEHÍC. AUTOM.</c:v>
                </c:pt>
                <c:pt idx="3">
                  <c:v>HOTELES Y RESTAURANTES</c:v>
                </c:pt>
                <c:pt idx="4">
                  <c:v>TRANSPORTE, ALMACEN. Y COMUNICACIONES</c:v>
                </c:pt>
                <c:pt idx="5">
                  <c:v>ACTIV. INMOB., EMPRESARIALES Y DE ALQUILER</c:v>
                </c:pt>
                <c:pt idx="6">
                  <c:v>OTRAS</c:v>
                </c:pt>
              </c:strCache>
            </c:strRef>
          </c:cat>
          <c:val>
            <c:numRef>
              <c:f>'C-142'!$G$66:$G$72</c:f>
              <c:numCache>
                <c:formatCode>_ * #,##0_______________ ;_ * \-#,##0_ ;_ * "-"???????_ ;_ @_ </c:formatCode>
                <c:ptCount val="7"/>
                <c:pt idx="0">
                  <c:v>55</c:v>
                </c:pt>
                <c:pt idx="1">
                  <c:v>43</c:v>
                </c:pt>
                <c:pt idx="2">
                  <c:v>73</c:v>
                </c:pt>
                <c:pt idx="3">
                  <c:v>62</c:v>
                </c:pt>
                <c:pt idx="4">
                  <c:v>58</c:v>
                </c:pt>
                <c:pt idx="5">
                  <c:v>336</c:v>
                </c:pt>
                <c:pt idx="6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B8-4F1C-9221-47D93512253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PE" sz="1400">
                <a:latin typeface="Arial" panose="020B0604020202020204" pitchFamily="34" charset="0"/>
                <a:cs typeface="Arial" panose="020B0604020202020204" pitchFamily="34" charset="0"/>
              </a:rPr>
              <a:t>ECUADOR</a:t>
            </a:r>
          </a:p>
        </c:rich>
      </c:tx>
      <c:layout>
        <c:manualLayout>
          <c:xMode val="edge"/>
          <c:yMode val="edge"/>
          <c:x val="2.5652452431595349E-2"/>
          <c:y val="9.332083997619025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1445573926258147"/>
          <c:y val="0.18660268252656523"/>
          <c:w val="0.39912146295546852"/>
          <c:h val="0.81219442414805709"/>
        </c:manualLayout>
      </c:layout>
      <c:doughnutChart>
        <c:varyColors val="1"/>
        <c:ser>
          <c:idx val="1"/>
          <c:order val="0"/>
          <c:dPt>
            <c:idx val="0"/>
            <c:bubble3D val="0"/>
            <c:spPr>
              <a:solidFill>
                <a:srgbClr val="FF8989"/>
              </a:solidFill>
            </c:spPr>
            <c:extLst>
              <c:ext xmlns:c16="http://schemas.microsoft.com/office/drawing/2014/chart" uri="{C3380CC4-5D6E-409C-BE32-E72D297353CC}">
                <c16:uniqueId val="{00000000-D399-439C-9945-5B499D42733F}"/>
              </c:ext>
            </c:extLst>
          </c:dPt>
          <c:dPt>
            <c:idx val="2"/>
            <c:bubble3D val="0"/>
            <c:spPr>
              <a:solidFill>
                <a:srgbClr val="FFC5C5"/>
              </a:solidFill>
            </c:spPr>
            <c:extLst>
              <c:ext xmlns:c16="http://schemas.microsoft.com/office/drawing/2014/chart" uri="{C3380CC4-5D6E-409C-BE32-E72D297353CC}">
                <c16:uniqueId val="{00000002-D399-439C-9945-5B499D42733F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D399-439C-9945-5B499D42733F}"/>
              </c:ext>
            </c:extLst>
          </c:dPt>
          <c:dPt>
            <c:idx val="4"/>
            <c:bubble3D val="0"/>
            <c:spPr>
              <a:solidFill>
                <a:srgbClr val="FF9999"/>
              </a:solidFill>
            </c:spPr>
            <c:extLst>
              <c:ext xmlns:c16="http://schemas.microsoft.com/office/drawing/2014/chart" uri="{C3380CC4-5D6E-409C-BE32-E72D297353CC}">
                <c16:uniqueId val="{00000004-D399-439C-9945-5B499D42733F}"/>
              </c:ext>
            </c:extLst>
          </c:dPt>
          <c:dPt>
            <c:idx val="5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5-D399-439C-9945-5B499D42733F}"/>
              </c:ext>
            </c:extLst>
          </c:dPt>
          <c:dLbls>
            <c:dLbl>
              <c:idx val="0"/>
              <c:layout>
                <c:manualLayout>
                  <c:x val="3.9825804787005988E-2"/>
                  <c:y val="-0.198106923142100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99-439C-9945-5B499D42733F}"/>
                </c:ext>
              </c:extLst>
            </c:dLbl>
            <c:dLbl>
              <c:idx val="1"/>
              <c:layout>
                <c:manualLayout>
                  <c:x val="0.15709067443763464"/>
                  <c:y val="-0.2251215035705688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99-439C-9945-5B499D42733F}"/>
                </c:ext>
              </c:extLst>
            </c:dLbl>
            <c:dLbl>
              <c:idx val="2"/>
              <c:layout>
                <c:manualLayout>
                  <c:x val="0.18806630038308367"/>
                  <c:y val="-0.1125607517852844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99-439C-9945-5B499D42733F}"/>
                </c:ext>
              </c:extLst>
            </c:dLbl>
            <c:dLbl>
              <c:idx val="3"/>
              <c:layout>
                <c:manualLayout>
                  <c:x val="0.22132347408586894"/>
                  <c:y val="3.8253513914987261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99-439C-9945-5B499D42733F}"/>
                </c:ext>
              </c:extLst>
            </c:dLbl>
            <c:dLbl>
              <c:idx val="4"/>
              <c:layout>
                <c:manualLayout>
                  <c:x val="-0.16893062627671246"/>
                  <c:y val="9.934361590932656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99-439C-9945-5B499D42733F}"/>
                </c:ext>
              </c:extLst>
            </c:dLbl>
            <c:dLbl>
              <c:idx val="5"/>
              <c:layout>
                <c:manualLayout>
                  <c:x val="-0.23008625386712606"/>
                  <c:y val="-1.20567776921686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99-439C-9945-5B499D42733F}"/>
                </c:ext>
              </c:extLst>
            </c:dLbl>
            <c:dLbl>
              <c:idx val="6"/>
              <c:layout>
                <c:manualLayout>
                  <c:x val="-0.16372830856880238"/>
                  <c:y val="-0.126068041999518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99-439C-9945-5B499D4273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'C-142'!$J$66:$J$71</c:f>
              <c:strCache>
                <c:ptCount val="6"/>
                <c:pt idx="0">
                  <c:v>CONSTRUCCIÓN</c:v>
                </c:pt>
                <c:pt idx="1">
                  <c:v>COMERCIO AL POR MAYOR Y POR MENOR, REP. VEHÍC. AUTOM.</c:v>
                </c:pt>
                <c:pt idx="2">
                  <c:v>HOTELES Y RESTAURANTES</c:v>
                </c:pt>
                <c:pt idx="3">
                  <c:v>ACTIV. INMOB., EMPRESARIALES Y DE ALQUILER</c:v>
                </c:pt>
                <c:pt idx="4">
                  <c:v>OTRAS ACTIV. SERV. COMUNITARIOS, SOCIALES Y PERSONALES</c:v>
                </c:pt>
                <c:pt idx="5">
                  <c:v>OTRAS ACTIV. SERV. COMUNITARIOS, SOCIALES Y PERSONALES</c:v>
                </c:pt>
              </c:strCache>
            </c:strRef>
          </c:cat>
          <c:val>
            <c:numRef>
              <c:f>'C-142'!$K$66:$K$71</c:f>
              <c:numCache>
                <c:formatCode>_ * #,##0_______________ ;_ * \-#,##0_ ;_ * "-"???????_ ;_ @_ </c:formatCode>
                <c:ptCount val="6"/>
                <c:pt idx="0">
                  <c:v>23</c:v>
                </c:pt>
                <c:pt idx="1">
                  <c:v>19</c:v>
                </c:pt>
                <c:pt idx="2">
                  <c:v>12</c:v>
                </c:pt>
                <c:pt idx="3">
                  <c:v>34</c:v>
                </c:pt>
                <c:pt idx="4">
                  <c:v>36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399-439C-9945-5B499D4273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ES" sz="1200">
                <a:latin typeface="Arial" panose="020B0604020202020204" pitchFamily="34" charset="0"/>
                <a:cs typeface="Arial" panose="020B0604020202020204" pitchFamily="34" charset="0"/>
              </a:rPr>
              <a:t>PERÚ</a:t>
            </a:r>
          </a:p>
        </c:rich>
      </c:tx>
      <c:layout>
        <c:manualLayout>
          <c:xMode val="edge"/>
          <c:yMode val="edge"/>
          <c:x val="0.4298964521564011"/>
          <c:y val="6.31568315831687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5417479831647445E-3"/>
          <c:y val="7.6304910252932318E-2"/>
          <c:w val="0.99690282295991917"/>
          <c:h val="0.78017230462845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'C-143'!$G$8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535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'C-143'!$M$9:$M$20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'C-143'!$G$9:$G$20</c:f>
              <c:numCache>
                <c:formatCode>_ * #,##0_______________ ;_ * \-#,##0_ ;_ * "-"???????_ ;_ @_ </c:formatCode>
                <c:ptCount val="12"/>
                <c:pt idx="0">
                  <c:v>68</c:v>
                </c:pt>
                <c:pt idx="1">
                  <c:v>58</c:v>
                </c:pt>
                <c:pt idx="2">
                  <c:v>82</c:v>
                </c:pt>
                <c:pt idx="3">
                  <c:v>97</c:v>
                </c:pt>
                <c:pt idx="4">
                  <c:v>76</c:v>
                </c:pt>
                <c:pt idx="5">
                  <c:v>80</c:v>
                </c:pt>
                <c:pt idx="6">
                  <c:v>59</c:v>
                </c:pt>
                <c:pt idx="7">
                  <c:v>62</c:v>
                </c:pt>
                <c:pt idx="8">
                  <c:v>80</c:v>
                </c:pt>
                <c:pt idx="9">
                  <c:v>115</c:v>
                </c:pt>
                <c:pt idx="10">
                  <c:v>74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1-4D71-8BEE-0D79377233A9}"/>
            </c:ext>
          </c:extLst>
        </c:ser>
        <c:ser>
          <c:idx val="1"/>
          <c:order val="1"/>
          <c:tx>
            <c:strRef>
              <c:f>'C-143'!$H$8</c:f>
              <c:strCache>
                <c:ptCount val="1"/>
                <c:pt idx="0">
                  <c:v>FEMENINO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'C-143'!$M$9:$M$20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'C-143'!$H$9:$H$20</c:f>
              <c:numCache>
                <c:formatCode>_ * #,##0_______________ ;_ * \-#,##0_ ;_ * "-"???????_ ;_ @_ </c:formatCode>
                <c:ptCount val="12"/>
                <c:pt idx="0">
                  <c:v>42</c:v>
                </c:pt>
                <c:pt idx="1">
                  <c:v>26</c:v>
                </c:pt>
                <c:pt idx="2">
                  <c:v>42</c:v>
                </c:pt>
                <c:pt idx="3">
                  <c:v>67</c:v>
                </c:pt>
                <c:pt idx="4">
                  <c:v>43</c:v>
                </c:pt>
                <c:pt idx="5">
                  <c:v>27</c:v>
                </c:pt>
                <c:pt idx="6">
                  <c:v>44</c:v>
                </c:pt>
                <c:pt idx="7">
                  <c:v>31</c:v>
                </c:pt>
                <c:pt idx="8">
                  <c:v>42</c:v>
                </c:pt>
                <c:pt idx="9">
                  <c:v>72</c:v>
                </c:pt>
                <c:pt idx="10">
                  <c:v>29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1-4D71-8BEE-0D7937723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385530576"/>
        <c:axId val="385531360"/>
      </c:barChart>
      <c:catAx>
        <c:axId val="385530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85531360"/>
        <c:crosses val="autoZero"/>
        <c:auto val="1"/>
        <c:lblAlgn val="ctr"/>
        <c:lblOffset val="100"/>
        <c:noMultiLvlLbl val="0"/>
      </c:catAx>
      <c:valAx>
        <c:axId val="385531360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385530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943042678289396"/>
          <c:y val="0.19485978117207525"/>
          <c:w val="0.1640713624902348"/>
          <c:h val="0.14227248562760314"/>
        </c:manualLayout>
      </c:layout>
      <c:overlay val="0"/>
      <c:txPr>
        <a:bodyPr/>
        <a:lstStyle/>
        <a:p>
          <a:pPr>
            <a:defRPr sz="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s-ES" sz="1100">
                <a:latin typeface="Arial" pitchFamily="34" charset="0"/>
                <a:cs typeface="Arial" pitchFamily="34" charset="0"/>
              </a:rPr>
              <a:t>LIMA  METROPOLITANA</a:t>
            </a:r>
          </a:p>
        </c:rich>
      </c:tx>
      <c:layout>
        <c:manualLayout>
          <c:xMode val="edge"/>
          <c:yMode val="edge"/>
          <c:x val="0.35643592362563703"/>
          <c:y val="6.23675030613350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404884591315152E-2"/>
          <c:y val="0.1402732252202743"/>
          <c:w val="0.97952647889127564"/>
          <c:h val="0.754529630954907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'C-143'!$D$8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5353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'C-143'!$M$9:$M$20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'C-143'!$D$9:$D$20</c:f>
              <c:numCache>
                <c:formatCode>_ * #,##0_______________ ;_ * \-#,##0_ ;_ * "-"???????_ ;_ @_ </c:formatCode>
                <c:ptCount val="12"/>
                <c:pt idx="0">
                  <c:v>57</c:v>
                </c:pt>
                <c:pt idx="1">
                  <c:v>45</c:v>
                </c:pt>
                <c:pt idx="2">
                  <c:v>63</c:v>
                </c:pt>
                <c:pt idx="3">
                  <c:v>57</c:v>
                </c:pt>
                <c:pt idx="4">
                  <c:v>63</c:v>
                </c:pt>
                <c:pt idx="5">
                  <c:v>52</c:v>
                </c:pt>
                <c:pt idx="6">
                  <c:v>44</c:v>
                </c:pt>
                <c:pt idx="7">
                  <c:v>58</c:v>
                </c:pt>
                <c:pt idx="8">
                  <c:v>60</c:v>
                </c:pt>
                <c:pt idx="9">
                  <c:v>66</c:v>
                </c:pt>
                <c:pt idx="10">
                  <c:v>56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2-45D0-898C-016C5A3EFE9F}"/>
            </c:ext>
          </c:extLst>
        </c:ser>
        <c:ser>
          <c:idx val="1"/>
          <c:order val="1"/>
          <c:tx>
            <c:strRef>
              <c:f>'C-143'!$E$8</c:f>
              <c:strCache>
                <c:ptCount val="1"/>
                <c:pt idx="0">
                  <c:v>FEMENINO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'C-143'!$M$9:$M$20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'C-143'!$E$9:$E$20</c:f>
              <c:numCache>
                <c:formatCode>_ * #,##0_______________ ;_ * \-#,##0_ ;_ * "-"???????_ ;_ @_ </c:formatCode>
                <c:ptCount val="12"/>
                <c:pt idx="0">
                  <c:v>31</c:v>
                </c:pt>
                <c:pt idx="1">
                  <c:v>25</c:v>
                </c:pt>
                <c:pt idx="2">
                  <c:v>36</c:v>
                </c:pt>
                <c:pt idx="3">
                  <c:v>32</c:v>
                </c:pt>
                <c:pt idx="4">
                  <c:v>33</c:v>
                </c:pt>
                <c:pt idx="5">
                  <c:v>20</c:v>
                </c:pt>
                <c:pt idx="6">
                  <c:v>33</c:v>
                </c:pt>
                <c:pt idx="7">
                  <c:v>26</c:v>
                </c:pt>
                <c:pt idx="8">
                  <c:v>31</c:v>
                </c:pt>
                <c:pt idx="9">
                  <c:v>37</c:v>
                </c:pt>
                <c:pt idx="10">
                  <c:v>20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2-45D0-898C-016C5A3E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100"/>
        <c:axId val="385531752"/>
        <c:axId val="385532144"/>
      </c:barChart>
      <c:catAx>
        <c:axId val="3855317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8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85532144"/>
        <c:crosses val="autoZero"/>
        <c:auto val="1"/>
        <c:lblAlgn val="ctr"/>
        <c:lblOffset val="100"/>
        <c:noMultiLvlLbl val="0"/>
      </c:catAx>
      <c:valAx>
        <c:axId val="385532144"/>
        <c:scaling>
          <c:orientation val="minMax"/>
        </c:scaling>
        <c:delete val="1"/>
        <c:axPos val="l"/>
        <c:numFmt formatCode="General" sourceLinked="0"/>
        <c:majorTickMark val="none"/>
        <c:minorTickMark val="none"/>
        <c:tickLblPos val="nextTo"/>
        <c:crossAx val="385531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1107466253234068"/>
          <c:y val="0.17335204823221784"/>
          <c:w val="0.16382369816942932"/>
          <c:h val="0.12887101244663809"/>
        </c:manualLayout>
      </c:layout>
      <c:overlay val="0"/>
      <c:txPr>
        <a:bodyPr/>
        <a:lstStyle/>
        <a:p>
          <a:pPr>
            <a:defRPr sz="8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27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PE" sz="1200">
                <a:latin typeface="Arial" panose="020B0604020202020204" pitchFamily="34" charset="0"/>
                <a:cs typeface="Arial" panose="020B0604020202020204" pitchFamily="34" charset="0"/>
              </a:rPr>
              <a:t>LIMA METROPOLITANA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PE" sz="1200">
                <a:latin typeface="Arial" panose="020B0604020202020204" pitchFamily="34" charset="0"/>
                <a:cs typeface="Arial" panose="020B0604020202020204" pitchFamily="34" charset="0"/>
              </a:rPr>
              <a:t>(Porcentaje)</a:t>
            </a:r>
          </a:p>
        </c:rich>
      </c:tx>
      <c:layout>
        <c:manualLayout>
          <c:xMode val="edge"/>
          <c:yMode val="edge"/>
          <c:x val="0.27957717382010305"/>
          <c:y val="4.25986411845163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2176125836692"/>
          <c:y val="0.29208043429906277"/>
          <c:w val="0.6442105925330146"/>
          <c:h val="0.53160974414868889"/>
        </c:manualLayout>
      </c:layout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1-1D39-46FE-8A44-E5A2134BD3F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1D39-46FE-8A44-E5A2134BD3FE}"/>
              </c:ext>
            </c:extLst>
          </c:dPt>
          <c:dLbls>
            <c:dLbl>
              <c:idx val="0"/>
              <c:layout>
                <c:manualLayout>
                  <c:x val="-2.3076750257242096E-2"/>
                  <c:y val="-3.38666024156450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39-46FE-8A44-E5A2134BD3FE}"/>
                </c:ext>
              </c:extLst>
            </c:dLbl>
            <c:dLbl>
              <c:idx val="1"/>
              <c:layout>
                <c:manualLayout>
                  <c:x val="1.8193119541562386E-2"/>
                  <c:y val="4.7491665003317959E-2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39-46FE-8A44-E5A2134BD3F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'C-143'!$D$8:$E$8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'C-143'!$D$22:$E$22</c:f>
              <c:numCache>
                <c:formatCode>_ * #,##0_______________ ;_ * \-#,##0_ ;_ * "-"???????_ ;_ @_ </c:formatCode>
                <c:ptCount val="2"/>
                <c:pt idx="0">
                  <c:v>656</c:v>
                </c:pt>
                <c:pt idx="1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39-46FE-8A44-E5A2134BD3F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160"/>
      </c:pieChart>
      <c:spPr>
        <a:noFill/>
        <a:ln>
          <a:noFill/>
        </a:ln>
        <a:effectLst/>
        <a:scene3d>
          <a:camera prst="orthographicFront"/>
          <a:lightRig rig="threePt" dir="t"/>
        </a:scene3d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PE" sz="1200">
                <a:latin typeface="Arial" panose="020B0604020202020204" pitchFamily="34" charset="0"/>
                <a:cs typeface="Arial" panose="020B0604020202020204" pitchFamily="34" charset="0"/>
              </a:rPr>
              <a:t>PERÚ</a:t>
            </a:r>
          </a:p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PE" sz="1200">
                <a:latin typeface="Arial" panose="020B0604020202020204" pitchFamily="34" charset="0"/>
                <a:cs typeface="Arial" panose="020B0604020202020204" pitchFamily="34" charset="0"/>
              </a:rPr>
              <a:t>(Porcentaje)</a:t>
            </a:r>
          </a:p>
        </c:rich>
      </c:tx>
      <c:layout>
        <c:manualLayout>
          <c:xMode val="edge"/>
          <c:yMode val="edge"/>
          <c:x val="0.39653493949910917"/>
          <c:y val="4.521259710769913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833497045713075"/>
          <c:y val="0.29803226891984219"/>
          <c:w val="0.73849709049761592"/>
          <c:h val="0.61349428682789464"/>
        </c:manualLayout>
      </c:layout>
      <c:pieChart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explosion val="25"/>
          <c:dPt>
            <c:idx val="0"/>
            <c:bubble3D val="0"/>
            <c:spPr>
              <a:solidFill>
                <a:srgbClr val="FF535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DAAE-4EAD-AD99-58FCAAA91CB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DAAE-4EAD-AD99-58FCAAA91CB9}"/>
              </c:ext>
            </c:extLst>
          </c:dPt>
          <c:dLbls>
            <c:dLbl>
              <c:idx val="0"/>
              <c:layout>
                <c:manualLayout>
                  <c:x val="5.4686735215010586E-2"/>
                  <c:y val="-8.5982767553251793E-2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AE-4EAD-AD99-58FCAAA91CB9}"/>
                </c:ext>
              </c:extLst>
            </c:dLbl>
            <c:dLbl>
              <c:idx val="1"/>
              <c:layout>
                <c:manualLayout>
                  <c:x val="-5.7844336793634321E-2"/>
                  <c:y val="4.5238403843973721E-2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AE-4EAD-AD99-58FCAAA91CB9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'C-143'!$G$8:$H$8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'C-143'!$G$22:$H$22</c:f>
              <c:numCache>
                <c:formatCode>_ * #,##0_______________ ;_ * \-#,##0_ ;_ * "-"???????_ ;_ @_ </c:formatCode>
                <c:ptCount val="2"/>
                <c:pt idx="0">
                  <c:v>891</c:v>
                </c:pt>
                <c:pt idx="1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AE-4EAD-AD99-58FCAAA91C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660905191729084E-2"/>
          <c:y val="0.14595582528928069"/>
          <c:w val="0.96909398520306911"/>
          <c:h val="0.743073394895405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'C-137'!$D$8</c:f>
              <c:strCache>
                <c:ptCount val="1"/>
                <c:pt idx="0">
                  <c:v>LIMA  METROPOLITANA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2.3679190307000894E-4"/>
                  <c:y val="0.302022743211213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44-4B02-9D79-3CA31A8F05B7}"/>
                </c:ext>
              </c:extLst>
            </c:dLbl>
            <c:dLbl>
              <c:idx val="1"/>
              <c:layout>
                <c:manualLayout>
                  <c:x val="-1.9747896163367762E-4"/>
                  <c:y val="0.242197267618886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44-4B02-9D79-3CA31A8F05B7}"/>
                </c:ext>
              </c:extLst>
            </c:dLbl>
            <c:dLbl>
              <c:idx val="2"/>
              <c:layout>
                <c:manualLayout>
                  <c:x val="-2.9457278443690248E-4"/>
                  <c:y val="0.344556276575912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44-4B02-9D79-3CA31A8F05B7}"/>
                </c:ext>
              </c:extLst>
            </c:dLbl>
            <c:dLbl>
              <c:idx val="3"/>
              <c:layout>
                <c:manualLayout>
                  <c:x val="-2.9694984601212263E-4"/>
                  <c:y val="0.296474891033209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44-4B02-9D79-3CA31A8F05B7}"/>
                </c:ext>
              </c:extLst>
            </c:dLbl>
            <c:dLbl>
              <c:idx val="4"/>
              <c:layout>
                <c:manualLayout>
                  <c:x val="-1.9601615451055035E-4"/>
                  <c:y val="0.32101447860167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44-4B02-9D79-3CA31A8F05B7}"/>
                </c:ext>
              </c:extLst>
            </c:dLbl>
            <c:dLbl>
              <c:idx val="5"/>
              <c:layout>
                <c:manualLayout>
                  <c:x val="-1.9656470718175501E-4"/>
                  <c:y val="0.234170565206970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44-4B02-9D79-3CA31A8F05B7}"/>
                </c:ext>
              </c:extLst>
            </c:dLbl>
            <c:dLbl>
              <c:idx val="6"/>
              <c:layout>
                <c:manualLayout>
                  <c:x val="2.1748284904360756E-3"/>
                  <c:y val="0.26176672673525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44-4B02-9D79-3CA31A8F05B7}"/>
                </c:ext>
              </c:extLst>
            </c:dLbl>
            <c:dLbl>
              <c:idx val="7"/>
              <c:layout>
                <c:manualLayout>
                  <c:x val="-2.4642814499417345E-3"/>
                  <c:y val="0.265226322470683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44-4B02-9D79-3CA31A8F05B7}"/>
                </c:ext>
              </c:extLst>
            </c:dLbl>
            <c:dLbl>
              <c:idx val="8"/>
              <c:layout>
                <c:manualLayout>
                  <c:x val="-8.8865532735069787E-5"/>
                  <c:y val="0.273681257712008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44-4B02-9D79-3CA31A8F05B7}"/>
                </c:ext>
              </c:extLst>
            </c:dLbl>
            <c:dLbl>
              <c:idx val="9"/>
              <c:layout>
                <c:manualLayout>
                  <c:x val="2.3315317035102067E-3"/>
                  <c:y val="0.34511553586805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44-4B02-9D79-3CA31A8F05B7}"/>
                </c:ext>
              </c:extLst>
            </c:dLbl>
            <c:dLbl>
              <c:idx val="10"/>
              <c:layout>
                <c:manualLayout>
                  <c:x val="2.2338061400861476E-3"/>
                  <c:y val="0.248062015503875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44-4B02-9D79-3CA31A8F05B7}"/>
                </c:ext>
              </c:extLst>
            </c:dLbl>
            <c:dLbl>
              <c:idx val="11"/>
              <c:layout>
                <c:manualLayout>
                  <c:x val="-2.8420513895113437E-3"/>
                  <c:y val="0.185753624088984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44-4B02-9D79-3CA31A8F05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'C-137'!$H$9:$H$20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'C-137'!$D$9:$D$20</c:f>
              <c:numCache>
                <c:formatCode>_ * #,##0_____________________ ;_ * \-#,##0_ ;_ * "-"???????_ ;_ @_ </c:formatCode>
                <c:ptCount val="12"/>
                <c:pt idx="0">
                  <c:v>88</c:v>
                </c:pt>
                <c:pt idx="1">
                  <c:v>70</c:v>
                </c:pt>
                <c:pt idx="2">
                  <c:v>99</c:v>
                </c:pt>
                <c:pt idx="3">
                  <c:v>89</c:v>
                </c:pt>
                <c:pt idx="4">
                  <c:v>96</c:v>
                </c:pt>
                <c:pt idx="5">
                  <c:v>72</c:v>
                </c:pt>
                <c:pt idx="6">
                  <c:v>77</c:v>
                </c:pt>
                <c:pt idx="7">
                  <c:v>84</c:v>
                </c:pt>
                <c:pt idx="8">
                  <c:v>91</c:v>
                </c:pt>
                <c:pt idx="9">
                  <c:v>103</c:v>
                </c:pt>
                <c:pt idx="10">
                  <c:v>76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444-4B02-9D79-3CA31A8F05B7}"/>
            </c:ext>
          </c:extLst>
        </c:ser>
        <c:ser>
          <c:idx val="1"/>
          <c:order val="1"/>
          <c:tx>
            <c:strRef>
              <c:f>'C-137'!$E$8</c:f>
              <c:strCache>
                <c:ptCount val="1"/>
                <c:pt idx="0">
                  <c:v>PERÚ</c:v>
                </c:pt>
              </c:strCache>
            </c:strRef>
          </c:tx>
          <c:spPr>
            <a:solidFill>
              <a:srgbClr val="FF5353"/>
            </a:solidFill>
          </c:spPr>
          <c:invertIfNegative val="0"/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1444-4B02-9D79-3CA31A8F05B7}"/>
              </c:ext>
            </c:extLst>
          </c:dPt>
          <c:dLbls>
            <c:dLbl>
              <c:idx val="0"/>
              <c:layout>
                <c:manualLayout>
                  <c:x val="-2.1088193190011146E-3"/>
                  <c:y val="0.282512228248808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44-4B02-9D79-3CA31A8F05B7}"/>
                </c:ext>
              </c:extLst>
            </c:dLbl>
            <c:dLbl>
              <c:idx val="1"/>
              <c:layout>
                <c:manualLayout>
                  <c:x val="2.2695452516640802E-3"/>
                  <c:y val="0.18166872320215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44-4B02-9D79-3CA31A8F05B7}"/>
                </c:ext>
              </c:extLst>
            </c:dLbl>
            <c:dLbl>
              <c:idx val="2"/>
              <c:layout>
                <c:manualLayout>
                  <c:x val="-2.3212920536477199E-3"/>
                  <c:y val="0.324852950314694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444-4B02-9D79-3CA31A8F05B7}"/>
                </c:ext>
              </c:extLst>
            </c:dLbl>
            <c:dLbl>
              <c:idx val="3"/>
              <c:layout>
                <c:manualLayout>
                  <c:x val="-7.3140356160621343E-7"/>
                  <c:y val="0.453345524594093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4D-4338-AD5E-2C2C028145FD}"/>
                </c:ext>
              </c:extLst>
            </c:dLbl>
            <c:dLbl>
              <c:idx val="4"/>
              <c:layout>
                <c:manualLayout>
                  <c:x val="-6.3266408078980032E-5"/>
                  <c:y val="0.288727995809993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44-4B02-9D79-3CA31A8F05B7}"/>
                </c:ext>
              </c:extLst>
            </c:dLbl>
            <c:dLbl>
              <c:idx val="5"/>
              <c:layout>
                <c:manualLayout>
                  <c:x val="-5.3209609106852025E-5"/>
                  <c:y val="0.242513648589867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44-4B02-9D79-3CA31A8F05B7}"/>
                </c:ext>
              </c:extLst>
            </c:dLbl>
            <c:dLbl>
              <c:idx val="6"/>
              <c:layout>
                <c:manualLayout>
                  <c:x val="-7.3140356160621343E-7"/>
                  <c:y val="0.240090546742536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44-4B02-9D79-3CA31A8F05B7}"/>
                </c:ext>
              </c:extLst>
            </c:dLbl>
            <c:dLbl>
              <c:idx val="7"/>
              <c:layout>
                <c:manualLayout>
                  <c:x val="5.4672416229979304E-5"/>
                  <c:y val="0.2039634617262470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44-4B02-9D79-3CA31A8F05B7}"/>
                </c:ext>
              </c:extLst>
            </c:dLbl>
            <c:dLbl>
              <c:idx val="8"/>
              <c:layout>
                <c:manualLayout>
                  <c:x val="-2.2260267397485956E-3"/>
                  <c:y val="0.321928112988131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44-4B02-9D79-3CA31A8F05B7}"/>
                </c:ext>
              </c:extLst>
            </c:dLbl>
            <c:dLbl>
              <c:idx val="9"/>
              <c:layout>
                <c:manualLayout>
                  <c:x val="2.4723268891194031E-3"/>
                  <c:y val="0.528889204520235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44-4B02-9D79-3CA31A8F05B7}"/>
                </c:ext>
              </c:extLst>
            </c:dLbl>
            <c:dLbl>
              <c:idx val="10"/>
              <c:layout>
                <c:manualLayout>
                  <c:x val="2.3560337228240151E-3"/>
                  <c:y val="0.2336542712318795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44-4B02-9D79-3CA31A8F05B7}"/>
                </c:ext>
              </c:extLst>
            </c:dLbl>
            <c:dLbl>
              <c:idx val="11"/>
              <c:layout>
                <c:manualLayout>
                  <c:x val="4.0753806452698211E-3"/>
                  <c:y val="0.149463554936129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44-4B02-9D79-3CA31A8F05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'C-137'!$H$9:$H$20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'C-137'!$E$9:$E$20</c:f>
              <c:numCache>
                <c:formatCode>_ * #,##0_____________________ ;_ * \-#,##0_ ;_ * "-"???????_ ;_ @_ </c:formatCode>
                <c:ptCount val="12"/>
                <c:pt idx="0">
                  <c:v>110</c:v>
                </c:pt>
                <c:pt idx="1">
                  <c:v>84</c:v>
                </c:pt>
                <c:pt idx="2">
                  <c:v>124</c:v>
                </c:pt>
                <c:pt idx="3">
                  <c:v>164</c:v>
                </c:pt>
                <c:pt idx="4">
                  <c:v>119</c:v>
                </c:pt>
                <c:pt idx="5">
                  <c:v>107</c:v>
                </c:pt>
                <c:pt idx="6">
                  <c:v>103</c:v>
                </c:pt>
                <c:pt idx="7">
                  <c:v>93</c:v>
                </c:pt>
                <c:pt idx="8">
                  <c:v>122</c:v>
                </c:pt>
                <c:pt idx="9">
                  <c:v>187</c:v>
                </c:pt>
                <c:pt idx="10">
                  <c:v>103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444-4B02-9D79-3CA31A8F05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328079664"/>
        <c:axId val="328081624"/>
      </c:barChart>
      <c:catAx>
        <c:axId val="328079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28081624"/>
        <c:crosses val="autoZero"/>
        <c:auto val="1"/>
        <c:lblAlgn val="ctr"/>
        <c:lblOffset val="100"/>
        <c:noMultiLvlLbl val="0"/>
      </c:catAx>
      <c:valAx>
        <c:axId val="328081624"/>
        <c:scaling>
          <c:orientation val="minMax"/>
        </c:scaling>
        <c:delete val="1"/>
        <c:axPos val="l"/>
        <c:numFmt formatCode="_ * #,##0_____________________ ;_ * \-#,##0_ ;_ * &quot;-&quot;???????_ ;_ @_ " sourceLinked="1"/>
        <c:majorTickMark val="none"/>
        <c:minorTickMark val="none"/>
        <c:tickLblPos val="none"/>
        <c:crossAx val="328079664"/>
        <c:crosses val="autoZero"/>
        <c:crossBetween val="between"/>
      </c:valAx>
      <c:spPr>
        <a:noFill/>
      </c:spPr>
    </c:plotArea>
    <c:legend>
      <c:legendPos val="t"/>
      <c:layout>
        <c:manualLayout>
          <c:xMode val="edge"/>
          <c:yMode val="edge"/>
          <c:x val="0.28808841663284007"/>
          <c:y val="4.1359496417192915E-2"/>
          <c:w val="0.41421675949042958"/>
          <c:h val="7.0651284868461214E-2"/>
        </c:manualLayout>
      </c:layout>
      <c:overlay val="0"/>
      <c:txPr>
        <a:bodyPr/>
        <a:lstStyle/>
        <a:p>
          <a:pPr>
            <a:defRPr sz="9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401588349843367"/>
          <c:y val="3.2270032401392826E-2"/>
          <c:w val="0.54257773262213194"/>
          <c:h val="0.888604838171817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'C-144'!$D$9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3.92258064516129E-3"/>
                  <c:y val="6.44122546596814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-</a:t>
                    </a:r>
                  </a:p>
                </c:rich>
              </c:tx>
              <c:numFmt formatCode="0_ ;\-0\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0D-4339-8AB8-C713E1BC4F87}"/>
                </c:ext>
              </c:extLst>
            </c:dLbl>
            <c:dLbl>
              <c:idx val="1"/>
              <c:layout>
                <c:manualLayout>
                  <c:x val="-7.7274405215477732E-3"/>
                  <c:y val="-6.4412254659681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0D-4339-8AB8-C713E1BC4F87}"/>
                </c:ext>
              </c:extLst>
            </c:dLbl>
            <c:dLbl>
              <c:idx val="2"/>
              <c:layout>
                <c:manualLayout>
                  <c:x val="-6.0070104140208915E-3"/>
                  <c:y val="-1.2882450931936398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0D-4339-8AB8-C713E1BC4F87}"/>
                </c:ext>
              </c:extLst>
            </c:dLbl>
            <c:dLbl>
              <c:idx val="3"/>
              <c:layout>
                <c:manualLayout>
                  <c:x val="-4.503733807467678E-3"/>
                  <c:y val="-1.61030636649203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0D-4339-8AB8-C713E1BC4F87}"/>
                </c:ext>
              </c:extLst>
            </c:dLbl>
            <c:dLbl>
              <c:idx val="4"/>
              <c:layout>
                <c:manualLayout>
                  <c:x val="-1.0628735924139146E-3"/>
                  <c:y val="-1.932367639790441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0D-4339-8AB8-C713E1BC4F87}"/>
                </c:ext>
              </c:extLst>
            </c:dLbl>
            <c:dLbl>
              <c:idx val="5"/>
              <c:layout>
                <c:manualLayout>
                  <c:x val="-4.0762001524009356E-4"/>
                  <c:y val="-1.610306366492035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20D-4339-8AB8-C713E1BC4F87}"/>
                </c:ext>
              </c:extLst>
            </c:dLbl>
            <c:dLbl>
              <c:idx val="6"/>
              <c:layout>
                <c:manualLayout>
                  <c:x val="1.9413766827534285E-3"/>
                  <c:y val="-1.61030636649204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20D-4339-8AB8-C713E1BC4F87}"/>
                </c:ext>
              </c:extLst>
            </c:dLbl>
            <c:dLbl>
              <c:idx val="7"/>
              <c:layout>
                <c:manualLayout>
                  <c:x val="5.5584793836254342E-3"/>
                  <c:y val="-1.610306366492041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0D-4339-8AB8-C713E1BC4F87}"/>
                </c:ext>
              </c:extLst>
            </c:dLbl>
            <c:dLbl>
              <c:idx val="8"/>
              <c:layout>
                <c:manualLayout>
                  <c:x val="1.2428956057912053E-2"/>
                  <c:y val="-2.5764901863872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20D-4339-8AB8-C713E1BC4F87}"/>
                </c:ext>
              </c:extLst>
            </c:dLbl>
            <c:dLbl>
              <c:idx val="9"/>
              <c:layout>
                <c:manualLayout>
                  <c:x val="8.9880958428583523E-3"/>
                  <c:y val="-1.932367639790441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0D-4339-8AB8-C713E1BC4F87}"/>
                </c:ext>
              </c:extLst>
            </c:dLbl>
            <c:dLbl>
              <c:idx val="10"/>
              <c:layout>
                <c:manualLayout>
                  <c:x val="1.4689628312589959E-2"/>
                  <c:y val="-2.25442891308884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20D-4339-8AB8-C713E1BC4F87}"/>
                </c:ext>
              </c:extLst>
            </c:dLbl>
            <c:dLbl>
              <c:idx val="11"/>
              <c:layout>
                <c:manualLayout>
                  <c:x val="1.6950436034205402E-2"/>
                  <c:y val="-1.932367639790441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0D-4339-8AB8-C713E1BC4F87}"/>
                </c:ext>
              </c:extLst>
            </c:dLbl>
            <c:dLbl>
              <c:idx val="12"/>
              <c:layout>
                <c:manualLayout>
                  <c:x val="1.8670866141732283E-2"/>
                  <c:y val="-2.2544289130888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0D-4339-8AB8-C713E1BC4F87}"/>
                </c:ext>
              </c:extLst>
            </c:dLbl>
            <c:dLbl>
              <c:idx val="13"/>
              <c:layout>
                <c:manualLayout>
                  <c:x val="1.9299297265261198E-2"/>
                  <c:y val="-2.254428913088850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0D-4339-8AB8-C713E1BC4F87}"/>
                </c:ext>
              </c:extLst>
            </c:dLbl>
            <c:dLbl>
              <c:idx val="14"/>
              <c:layout>
                <c:manualLayout>
                  <c:x val="0.13109975446617547"/>
                  <c:y val="-2.898551459685663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0D-4339-8AB8-C713E1BC4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'C-144'!$J$23:$J$37</c:f>
              <c:strCache>
                <c:ptCount val="15"/>
                <c:pt idx="0">
                  <c:v>ORGANIZACIONES Y ÓRGANOS EXTRATERRITORIALES</c:v>
                </c:pt>
                <c:pt idx="1">
                  <c:v>SUMINISTRO DE ELECTRICIDAD, GAS Y AGUA</c:v>
                </c:pt>
                <c:pt idx="2">
                  <c:v>SERVICIOS SOCIALES Y DE SALUD</c:v>
                </c:pt>
                <c:pt idx="3">
                  <c:v>AGRICULTURA, GANADERÍA, CAZA Y SILVICULTURA</c:v>
                </c:pt>
                <c:pt idx="4">
                  <c:v>INTERMEDIACIÓN FINANCIERA</c:v>
                </c:pt>
                <c:pt idx="5">
                  <c:v>ENSEÑANZA</c:v>
                </c:pt>
                <c:pt idx="6">
                  <c:v>TRANSPORTE, ALMACENAMIENTO Y COMUNICACIONES</c:v>
                </c:pt>
                <c:pt idx="7">
                  <c:v>HOTELES Y RESTAURANTES</c:v>
                </c:pt>
                <c:pt idx="8">
                  <c:v>PESCA</c:v>
                </c:pt>
                <c:pt idx="9">
                  <c:v>OTRAS ACTIV. SERV. COMUNITARIOS, SOCIALES Y PERSONALES</c:v>
                </c:pt>
                <c:pt idx="10">
                  <c:v>INDUSTRIAS MANUFACTURERAS</c:v>
                </c:pt>
                <c:pt idx="11">
                  <c:v>CONSTRUCCIÓN</c:v>
                </c:pt>
                <c:pt idx="12">
                  <c:v>COMERCIO AL POR MAYOR Y AL POR MENOR, REP. VEHÍC. AUTOM.</c:v>
                </c:pt>
                <c:pt idx="13">
                  <c:v>EXPLOTACIÓN DE MINAS Y CANTERAS</c:v>
                </c:pt>
                <c:pt idx="14">
                  <c:v>ACTIVIDADES INMOBILIARIAS, EMPRESARIALES Y DE ALQUILER</c:v>
                </c:pt>
              </c:strCache>
            </c:strRef>
          </c:cat>
          <c:val>
            <c:numRef>
              <c:f>'C-144'!$K$23:$K$37</c:f>
              <c:numCache>
                <c:formatCode>General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15</c:v>
                </c:pt>
                <c:pt idx="4">
                  <c:v>15</c:v>
                </c:pt>
                <c:pt idx="5">
                  <c:v>26</c:v>
                </c:pt>
                <c:pt idx="6">
                  <c:v>35</c:v>
                </c:pt>
                <c:pt idx="7">
                  <c:v>43</c:v>
                </c:pt>
                <c:pt idx="8">
                  <c:v>62</c:v>
                </c:pt>
                <c:pt idx="9">
                  <c:v>62</c:v>
                </c:pt>
                <c:pt idx="10">
                  <c:v>67</c:v>
                </c:pt>
                <c:pt idx="11">
                  <c:v>72</c:v>
                </c:pt>
                <c:pt idx="12">
                  <c:v>72</c:v>
                </c:pt>
                <c:pt idx="13">
                  <c:v>81</c:v>
                </c:pt>
                <c:pt idx="14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D-4339-8AB8-C713E1BC4F87}"/>
            </c:ext>
          </c:extLst>
        </c:ser>
        <c:ser>
          <c:idx val="1"/>
          <c:order val="1"/>
          <c:tx>
            <c:strRef>
              <c:f>'C-144'!$E$9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1.8456421979510564E-2"/>
                  <c:y val="3.2206127329840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20D-4339-8AB8-C713E1BC4F87}"/>
                </c:ext>
              </c:extLst>
            </c:dLbl>
            <c:dLbl>
              <c:idx val="1"/>
              <c:layout>
                <c:manualLayout>
                  <c:x val="1.3295267123867581E-2"/>
                  <c:y val="-9.661838198952209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20D-4339-8AB8-C713E1BC4F87}"/>
                </c:ext>
              </c:extLst>
            </c:dLbl>
            <c:dLbl>
              <c:idx val="2"/>
              <c:layout>
                <c:manualLayout>
                  <c:x val="9.3747184827702359E-3"/>
                  <c:y val="-2.5764901863872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20D-4339-8AB8-C713E1BC4F87}"/>
                </c:ext>
              </c:extLst>
            </c:dLbl>
            <c:dLbl>
              <c:idx val="3"/>
              <c:layout>
                <c:manualLayout>
                  <c:x val="1.0846837693675388E-2"/>
                  <c:y val="-2.2544289130888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20D-4339-8AB8-C713E1BC4F87}"/>
                </c:ext>
              </c:extLst>
            </c:dLbl>
            <c:dLbl>
              <c:idx val="4"/>
              <c:layout>
                <c:manualLayout>
                  <c:x val="1.4739751079502159E-2"/>
                  <c:y val="-2.2544289130888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20D-4339-8AB8-C713E1BC4F87}"/>
                </c:ext>
              </c:extLst>
            </c:dLbl>
            <c:dLbl>
              <c:idx val="5"/>
              <c:layout>
                <c:manualLayout>
                  <c:x val="3.7612395224789819E-3"/>
                  <c:y val="-2.2544289130888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20D-4339-8AB8-C713E1BC4F87}"/>
                </c:ext>
              </c:extLst>
            </c:dLbl>
            <c:dLbl>
              <c:idx val="6"/>
              <c:layout>
                <c:manualLayout>
                  <c:x val="4.654237575141754E-3"/>
                  <c:y val="-2.2544289130888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20D-4339-8AB8-C713E1BC4F87}"/>
                </c:ext>
              </c:extLst>
            </c:dLbl>
            <c:dLbl>
              <c:idx val="7"/>
              <c:layout>
                <c:manualLayout>
                  <c:x val="8.5472864279061891E-3"/>
                  <c:y val="-2.25442891308885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20D-4339-8AB8-C713E1BC4F87}"/>
                </c:ext>
              </c:extLst>
            </c:dLbl>
            <c:dLbl>
              <c:idx val="8"/>
              <c:layout>
                <c:manualLayout>
                  <c:x val="6.5510456354245412E-3"/>
                  <c:y val="-2.25442891308885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20D-4339-8AB8-C713E1BC4F87}"/>
                </c:ext>
              </c:extLst>
            </c:dLbl>
            <c:dLbl>
              <c:idx val="9"/>
              <c:layout>
                <c:manualLayout>
                  <c:x val="3.2978071289475911E-3"/>
                  <c:y val="-2.57649018638725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20D-4339-8AB8-C713E1BC4F87}"/>
                </c:ext>
              </c:extLst>
            </c:dLbl>
            <c:dLbl>
              <c:idx val="10"/>
              <c:layout>
                <c:manualLayout>
                  <c:x val="7.9187198374396743E-3"/>
                  <c:y val="-2.25442891308884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20D-4339-8AB8-C713E1BC4F87}"/>
                </c:ext>
              </c:extLst>
            </c:dLbl>
            <c:dLbl>
              <c:idx val="11"/>
              <c:layout>
                <c:manualLayout>
                  <c:x val="1.5628007789348849E-2"/>
                  <c:y val="-2.2544289130888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20D-4339-8AB8-C713E1BC4F87}"/>
                </c:ext>
              </c:extLst>
            </c:dLbl>
            <c:dLbl>
              <c:idx val="12"/>
              <c:layout>
                <c:manualLayout>
                  <c:x val="6.5510456354246046E-3"/>
                  <c:y val="-2.25442891308884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20D-4339-8AB8-C713E1BC4F87}"/>
                </c:ext>
              </c:extLst>
            </c:dLbl>
            <c:dLbl>
              <c:idx val="13"/>
              <c:layout>
                <c:manualLayout>
                  <c:x val="9.0822453644907285E-3"/>
                  <c:y val="-2.415459549738052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20D-4339-8AB8-C713E1BC4F87}"/>
                </c:ext>
              </c:extLst>
            </c:dLbl>
            <c:dLbl>
              <c:idx val="14"/>
              <c:layout>
                <c:manualLayout>
                  <c:x val="5.4914638895944459E-2"/>
                  <c:y val="-3.22061273298407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6490322580645163E-2"/>
                      <c:h val="5.541076886676781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C20D-4339-8AB8-C713E1BC4F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'C-144'!$J$23:$J$37</c:f>
              <c:strCache>
                <c:ptCount val="15"/>
                <c:pt idx="0">
                  <c:v>ORGANIZACIONES Y ÓRGANOS EXTRATERRITORIALES</c:v>
                </c:pt>
                <c:pt idx="1">
                  <c:v>SUMINISTRO DE ELECTRICIDAD, GAS Y AGUA</c:v>
                </c:pt>
                <c:pt idx="2">
                  <c:v>SERVICIOS SOCIALES Y DE SALUD</c:v>
                </c:pt>
                <c:pt idx="3">
                  <c:v>AGRICULTURA, GANADERÍA, CAZA Y SILVICULTURA</c:v>
                </c:pt>
                <c:pt idx="4">
                  <c:v>INTERMEDIACIÓN FINANCIERA</c:v>
                </c:pt>
                <c:pt idx="5">
                  <c:v>ENSEÑANZA</c:v>
                </c:pt>
                <c:pt idx="6">
                  <c:v>TRANSPORTE, ALMACENAMIENTO Y COMUNICACIONES</c:v>
                </c:pt>
                <c:pt idx="7">
                  <c:v>HOTELES Y RESTAURANTES</c:v>
                </c:pt>
                <c:pt idx="8">
                  <c:v>PESCA</c:v>
                </c:pt>
                <c:pt idx="9">
                  <c:v>OTRAS ACTIV. SERV. COMUNITARIOS, SOCIALES Y PERSONALES</c:v>
                </c:pt>
                <c:pt idx="10">
                  <c:v>INDUSTRIAS MANUFACTURERAS</c:v>
                </c:pt>
                <c:pt idx="11">
                  <c:v>CONSTRUCCIÓN</c:v>
                </c:pt>
                <c:pt idx="12">
                  <c:v>COMERCIO AL POR MAYOR Y AL POR MENOR, REP. VEHÍC. AUTOM.</c:v>
                </c:pt>
                <c:pt idx="13">
                  <c:v>EXPLOTACIÓN DE MINAS Y CANTERAS</c:v>
                </c:pt>
                <c:pt idx="14">
                  <c:v>ACTIVIDADES INMOBILIARIAS, EMPRESARIALES Y DE ALQUILER</c:v>
                </c:pt>
              </c:strCache>
            </c:strRef>
          </c:cat>
          <c:val>
            <c:numRef>
              <c:f>'C-144'!$L$23:$L$37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21</c:v>
                </c:pt>
                <c:pt idx="3">
                  <c:v>7</c:v>
                </c:pt>
                <c:pt idx="4">
                  <c:v>8</c:v>
                </c:pt>
                <c:pt idx="5">
                  <c:v>20</c:v>
                </c:pt>
                <c:pt idx="6">
                  <c:v>41</c:v>
                </c:pt>
                <c:pt idx="7">
                  <c:v>42</c:v>
                </c:pt>
                <c:pt idx="8">
                  <c:v>49</c:v>
                </c:pt>
                <c:pt idx="9">
                  <c:v>38</c:v>
                </c:pt>
                <c:pt idx="10">
                  <c:v>33</c:v>
                </c:pt>
                <c:pt idx="11">
                  <c:v>12</c:v>
                </c:pt>
                <c:pt idx="12">
                  <c:v>49</c:v>
                </c:pt>
                <c:pt idx="13">
                  <c:v>5</c:v>
                </c:pt>
                <c:pt idx="14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D-4339-8AB8-C713E1BC4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669776"/>
        <c:axId val="1016672072"/>
      </c:barChart>
      <c:catAx>
        <c:axId val="1016669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16672072"/>
        <c:crosses val="autoZero"/>
        <c:auto val="1"/>
        <c:lblAlgn val="ctr"/>
        <c:lblOffset val="100"/>
        <c:noMultiLvlLbl val="0"/>
      </c:catAx>
      <c:valAx>
        <c:axId val="101667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166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854186775040216"/>
          <c:y val="0.39170638967030302"/>
          <c:w val="0.22158123782914232"/>
          <c:h val="5.4348220256436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FF5353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T/>
      <a:bevelB/>
    </a:sp3d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  <c:spPr>
        <a:noFill/>
      </c:spPr>
    </c:sideWall>
    <c:backWall>
      <c:thickness val="0"/>
      <c:spPr>
        <a:noFill/>
      </c:spPr>
    </c:backWall>
    <c:plotArea>
      <c:layout>
        <c:manualLayout>
          <c:layoutTarget val="inner"/>
          <c:xMode val="edge"/>
          <c:yMode val="edge"/>
          <c:x val="2.2073761419453445E-2"/>
          <c:y val="2.6908329772785827E-2"/>
          <c:w val="0.97405160154651405"/>
          <c:h val="0.8534018778486588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9999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1DEC-4A78-9AC7-E5EB5B88569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3-1DEC-4A78-9AC7-E5EB5B88569F}"/>
              </c:ext>
            </c:extLst>
          </c:dPt>
          <c:dPt>
            <c:idx val="2"/>
            <c:invertIfNegative val="0"/>
            <c:bubble3D val="0"/>
            <c:spPr>
              <a:solidFill>
                <a:srgbClr val="FF898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5-1DEC-4A78-9AC7-E5EB5B88569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7-1DEC-4A78-9AC7-E5EB5B88569F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1DEC-4A78-9AC7-E5EB5B88569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B-1DEC-4A78-9AC7-E5EB5B88569F}"/>
              </c:ext>
            </c:extLst>
          </c:dPt>
          <c:dPt>
            <c:idx val="6"/>
            <c:invertIfNegative val="0"/>
            <c:bubble3D val="0"/>
            <c:spPr>
              <a:solidFill>
                <a:srgbClr val="FF898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D-1DEC-4A78-9AC7-E5EB5B88569F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F-1DEC-4A78-9AC7-E5EB5B88569F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1DEC-4A78-9AC7-E5EB5B88569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13-1DEC-4A78-9AC7-E5EB5B88569F}"/>
              </c:ext>
            </c:extLst>
          </c:dPt>
          <c:dPt>
            <c:idx val="10"/>
            <c:invertIfNegative val="0"/>
            <c:bubble3D val="0"/>
            <c:spPr>
              <a:solidFill>
                <a:srgbClr val="FF898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15-1DEC-4A78-9AC7-E5EB5B88569F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17-1DEC-4A78-9AC7-E5EB5B88569F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9-1DEC-4A78-9AC7-E5EB5B88569F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1B-1DEC-4A78-9AC7-E5EB5B88569F}"/>
              </c:ext>
            </c:extLst>
          </c:dPt>
          <c:dPt>
            <c:idx val="14"/>
            <c:invertIfNegative val="0"/>
            <c:bubble3D val="0"/>
            <c:spPr>
              <a:solidFill>
                <a:srgbClr val="FF898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1D-1DEC-4A78-9AC7-E5EB5B88569F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1F-1DEC-4A78-9AC7-E5EB5B88569F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1DEC-4A78-9AC7-E5EB5B88569F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23-1DEC-4A78-9AC7-E5EB5B88569F}"/>
              </c:ext>
            </c:extLst>
          </c:dPt>
          <c:dLbls>
            <c:dLbl>
              <c:idx val="0"/>
              <c:layout>
                <c:manualLayout>
                  <c:x val="-4.2605848095079193E-4"/>
                  <c:y val="0.124136097556760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EC-4A78-9AC7-E5EB5B88569F}"/>
                </c:ext>
              </c:extLst>
            </c:dLbl>
            <c:dLbl>
              <c:idx val="1"/>
              <c:layout>
                <c:manualLayout>
                  <c:x val="2.2431199092315668E-3"/>
                  <c:y val="7.2250465599066546E-2"/>
                </c:manualLayout>
              </c:layout>
              <c:spPr>
                <a:noFill/>
              </c:spPr>
              <c:txPr>
                <a:bodyPr/>
                <a:lstStyle/>
                <a:p>
                  <a:pPr>
                    <a:defRPr sz="2400" b="1">
                      <a:solidFill>
                        <a:schemeClr val="bg1"/>
                      </a:solidFill>
                      <a:latin typeface="+mn-lt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EC-4A78-9AC7-E5EB5B88569F}"/>
                </c:ext>
              </c:extLst>
            </c:dLbl>
            <c:dLbl>
              <c:idx val="2"/>
              <c:layout>
                <c:manualLayout>
                  <c:x val="-7.0284610352871341E-4"/>
                  <c:y val="0.172983314068223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EC-4A78-9AC7-E5EB5B88569F}"/>
                </c:ext>
              </c:extLst>
            </c:dLbl>
            <c:dLbl>
              <c:idx val="3"/>
              <c:layout>
                <c:manualLayout>
                  <c:x val="2.3608438336183923E-3"/>
                  <c:y val="9.3759024987610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EC-4A78-9AC7-E5EB5B88569F}"/>
                </c:ext>
              </c:extLst>
            </c:dLbl>
            <c:dLbl>
              <c:idx val="4"/>
              <c:layout>
                <c:manualLayout>
                  <c:x val="3.9046850309692989E-3"/>
                  <c:y val="7.9445669061149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EC-4A78-9AC7-E5EB5B88569F}"/>
                </c:ext>
              </c:extLst>
            </c:dLbl>
            <c:dLbl>
              <c:idx val="5"/>
              <c:layout>
                <c:manualLayout>
                  <c:x val="3.0163345617401651E-3"/>
                  <c:y val="6.2976868129058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EC-4A78-9AC7-E5EB5B88569F}"/>
                </c:ext>
              </c:extLst>
            </c:dLbl>
            <c:dLbl>
              <c:idx val="6"/>
              <c:layout>
                <c:manualLayout>
                  <c:x val="-9.8124254979114708E-4"/>
                  <c:y val="0.140604898488851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EC-4A78-9AC7-E5EB5B88569F}"/>
                </c:ext>
              </c:extLst>
            </c:dLbl>
            <c:dLbl>
              <c:idx val="7"/>
              <c:layout>
                <c:manualLayout>
                  <c:x val="1.8031066315397502E-3"/>
                  <c:y val="0.20010512362223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DEC-4A78-9AC7-E5EB5B88569F}"/>
                </c:ext>
              </c:extLst>
            </c:dLbl>
            <c:dLbl>
              <c:idx val="8"/>
              <c:layout>
                <c:manualLayout>
                  <c:x val="4.308150031482883E-4"/>
                  <c:y val="7.0032275019939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DEC-4A78-9AC7-E5EB5B88569F}"/>
                </c:ext>
              </c:extLst>
            </c:dLbl>
            <c:dLbl>
              <c:idx val="9"/>
              <c:layout>
                <c:manualLayout>
                  <c:x val="8.3522431321496294E-4"/>
                  <c:y val="0.104628881178438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DEC-4A78-9AC7-E5EB5B88569F}"/>
                </c:ext>
              </c:extLst>
            </c:dLbl>
            <c:dLbl>
              <c:idx val="10"/>
              <c:layout>
                <c:manualLayout>
                  <c:x val="2.048417268987586E-3"/>
                  <c:y val="4.54082491874589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DEC-4A78-9AC7-E5EB5B88569F}"/>
                </c:ext>
              </c:extLst>
            </c:dLbl>
            <c:dLbl>
              <c:idx val="11"/>
              <c:layout>
                <c:manualLayout>
                  <c:x val="6.4504036905855726E-3"/>
                  <c:y val="8.19275893419773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DEC-4A78-9AC7-E5EB5B88569F}"/>
                </c:ext>
              </c:extLst>
            </c:dLbl>
            <c:dLbl>
              <c:idx val="12"/>
              <c:layout>
                <c:manualLayout>
                  <c:x val="5.6813859694275328E-3"/>
                  <c:y val="9.34166862717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DEC-4A78-9AC7-E5EB5B88569F}"/>
                </c:ext>
              </c:extLst>
            </c:dLbl>
            <c:dLbl>
              <c:idx val="13"/>
              <c:layout>
                <c:manualLayout>
                  <c:x val="1.3191654723773891E-3"/>
                  <c:y val="5.79998552461035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DEC-4A78-9AC7-E5EB5B88569F}"/>
                </c:ext>
              </c:extLst>
            </c:dLbl>
            <c:dLbl>
              <c:idx val="14"/>
              <c:layout>
                <c:manualLayout>
                  <c:x val="3.5400416454501741E-3"/>
                  <c:y val="5.7440668961294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DEC-4A78-9AC7-E5EB5B88569F}"/>
                </c:ext>
              </c:extLst>
            </c:dLbl>
            <c:dLbl>
              <c:idx val="15"/>
              <c:layout>
                <c:manualLayout>
                  <c:x val="6.7686010358235116E-3"/>
                  <c:y val="1.0410949513325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DEC-4A78-9AC7-E5EB5B88569F}"/>
                </c:ext>
              </c:extLst>
            </c:dLbl>
            <c:dLbl>
              <c:idx val="16"/>
              <c:layout>
                <c:manualLayout>
                  <c:x val="9.2129638033207448E-4"/>
                  <c:y val="9.40969729297466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DEC-4A78-9AC7-E5EB5B88569F}"/>
                </c:ext>
              </c:extLst>
            </c:dLbl>
            <c:dLbl>
              <c:idx val="17"/>
              <c:layout>
                <c:manualLayout>
                  <c:x val="1.4533098906737854E-3"/>
                  <c:y val="8.372355745022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7782573005008788E-2"/>
                      <c:h val="6.421719089908740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3-1DEC-4A78-9AC7-E5EB5B8856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2400" b="1">
                    <a:solidFill>
                      <a:schemeClr val="bg1"/>
                    </a:solidFill>
                    <a:latin typeface="+mn-lt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'C-145'!$B$9:$S$10</c:f>
              <c:multiLvlStrCache>
                <c:ptCount val="18"/>
                <c:lvl>
                  <c:pt idx="0">
                    <c:v>MASCULINO</c:v>
                  </c:pt>
                  <c:pt idx="1">
                    <c:v>FEMENINO</c:v>
                  </c:pt>
                  <c:pt idx="2">
                    <c:v>MASCULINO</c:v>
                  </c:pt>
                  <c:pt idx="3">
                    <c:v>FEMENINO</c:v>
                  </c:pt>
                  <c:pt idx="4">
                    <c:v>MASCULINO</c:v>
                  </c:pt>
                  <c:pt idx="5">
                    <c:v>FEMENINO</c:v>
                  </c:pt>
                  <c:pt idx="6">
                    <c:v>MASCULINO</c:v>
                  </c:pt>
                  <c:pt idx="7">
                    <c:v>FEMENINO</c:v>
                  </c:pt>
                  <c:pt idx="8">
                    <c:v>MASCULINO</c:v>
                  </c:pt>
                  <c:pt idx="9">
                    <c:v>FEMENINO</c:v>
                  </c:pt>
                  <c:pt idx="10">
                    <c:v>MASCULINO</c:v>
                  </c:pt>
                  <c:pt idx="11">
                    <c:v>FEMENINO</c:v>
                  </c:pt>
                  <c:pt idx="12">
                    <c:v>MASCULINO</c:v>
                  </c:pt>
                  <c:pt idx="13">
                    <c:v>FEMENINO</c:v>
                  </c:pt>
                  <c:pt idx="14">
                    <c:v>MASCULINO</c:v>
                  </c:pt>
                  <c:pt idx="15">
                    <c:v>FEMENINO</c:v>
                  </c:pt>
                  <c:pt idx="16">
                    <c:v>MASCULINO</c:v>
                  </c:pt>
                  <c:pt idx="17">
                    <c:v>FEMENINO</c:v>
                  </c:pt>
                </c:lvl>
                <c:lvl>
                  <c:pt idx="0">
                    <c:v> MIEMBROS DEL PODER EJECUTIVO</c:v>
                  </c:pt>
                  <c:pt idx="2">
                    <c:v> PROFESIONALES, CIENTÍFICOS 
E INTELECTUALES</c:v>
                  </c:pt>
                  <c:pt idx="4">
                    <c:v> TÉCNICOS DE NIVEL MEDIO Y TRABAJADORES ASIMILADOS</c:v>
                  </c:pt>
                  <c:pt idx="6">
                    <c:v> JEFES Y
EMPLEADOS DE OFICINA</c:v>
                  </c:pt>
                  <c:pt idx="8">
                    <c:v> TRABAJADORES CALIFICADOS 
(SEGURIDAD, PROTECCIÓN, VENDEDORES)</c:v>
                  </c:pt>
                  <c:pt idx="10">
                    <c:v> AGRICULT., PESQUEROS</c:v>
                  </c:pt>
                  <c:pt idx="12">
                    <c:v> OBREROS
(MINAS, PETRÓLEO)</c:v>
                  </c:pt>
                  <c:pt idx="14">
                    <c:v> OBREROS
(CONSTRUCCIÓN, CONFECCIONADORES)</c:v>
                  </c:pt>
                  <c:pt idx="16">
                    <c:v>  NO ESPECIFICADOS (TRABAJADORES NO CALIFICADOS)</c:v>
                  </c:pt>
                </c:lvl>
              </c:multiLvlStrCache>
            </c:multiLvlStrRef>
          </c:cat>
          <c:val>
            <c:numRef>
              <c:f>'C-145'!$B$27:$S$27</c:f>
              <c:numCache>
                <c:formatCode>_ * #,##0__________\ ;_ * \-#,##0_ ;_ * "-"?????_ ;_ @_ </c:formatCode>
                <c:ptCount val="18"/>
                <c:pt idx="0">
                  <c:v>123</c:v>
                </c:pt>
                <c:pt idx="1">
                  <c:v>41</c:v>
                </c:pt>
                <c:pt idx="2">
                  <c:v>184</c:v>
                </c:pt>
                <c:pt idx="3">
                  <c:v>83</c:v>
                </c:pt>
                <c:pt idx="4">
                  <c:v>106</c:v>
                </c:pt>
                <c:pt idx="5">
                  <c:v>23</c:v>
                </c:pt>
                <c:pt idx="6">
                  <c:v>235</c:v>
                </c:pt>
                <c:pt idx="7">
                  <c:v>209</c:v>
                </c:pt>
                <c:pt idx="8">
                  <c:v>65</c:v>
                </c:pt>
                <c:pt idx="9">
                  <c:v>62</c:v>
                </c:pt>
                <c:pt idx="10">
                  <c:v>17</c:v>
                </c:pt>
                <c:pt idx="11">
                  <c:v>1</c:v>
                </c:pt>
                <c:pt idx="12">
                  <c:v>53</c:v>
                </c:pt>
                <c:pt idx="13">
                  <c:v>28</c:v>
                </c:pt>
                <c:pt idx="14">
                  <c:v>29</c:v>
                </c:pt>
                <c:pt idx="15">
                  <c:v>0</c:v>
                </c:pt>
                <c:pt idx="16">
                  <c:v>79</c:v>
                </c:pt>
                <c:pt idx="1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DEC-4A78-9AC7-E5EB5B885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gapDepth val="58"/>
        <c:shape val="box"/>
        <c:axId val="385528224"/>
        <c:axId val="385528616"/>
        <c:axId val="0"/>
      </c:bar3DChart>
      <c:catAx>
        <c:axId val="38552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85528616"/>
        <c:crosses val="autoZero"/>
        <c:auto val="1"/>
        <c:lblAlgn val="ctr"/>
        <c:lblOffset val="100"/>
        <c:noMultiLvlLbl val="0"/>
      </c:catAx>
      <c:valAx>
        <c:axId val="38552861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8552822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7573753405059"/>
          <c:y val="0.1108518568320347"/>
          <c:w val="0.70143332974710315"/>
          <c:h val="0.69321484922046095"/>
        </c:manualLayout>
      </c:layout>
      <c:ofPieChart>
        <c:ofPieType val="bar"/>
        <c:varyColors val="1"/>
        <c:ser>
          <c:idx val="0"/>
          <c:order val="0"/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explosion val="8"/>
          <c:dPt>
            <c:idx val="0"/>
            <c:bubble3D val="0"/>
            <c:spPr>
              <a:solidFill>
                <a:srgbClr val="FF999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0-27CA-41FA-A8B3-E3D3DEA4280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27CA-41FA-A8B3-E3D3DEA42803}"/>
              </c:ext>
            </c:extLst>
          </c:dPt>
          <c:dPt>
            <c:idx val="2"/>
            <c:bubble3D val="0"/>
            <c:spPr>
              <a:solidFill>
                <a:srgbClr val="FF898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2-27CA-41FA-A8B3-E3D3DEA42803}"/>
              </c:ext>
            </c:extLst>
          </c:dPt>
          <c:dPt>
            <c:idx val="3"/>
            <c:bubble3D val="0"/>
            <c:spPr>
              <a:solidFill>
                <a:srgbClr val="FFC5C5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3-27CA-41FA-A8B3-E3D3DEA42803}"/>
              </c:ext>
            </c:extLst>
          </c:dPt>
          <c:dPt>
            <c:idx val="4"/>
            <c:bubble3D val="0"/>
            <c:spPr>
              <a:solidFill>
                <a:srgbClr val="FFC5C5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4-27CA-41FA-A8B3-E3D3DEA42803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5-27CA-41FA-A8B3-E3D3DEA42803}"/>
              </c:ext>
            </c:extLst>
          </c:dPt>
          <c:dPt>
            <c:idx val="6"/>
            <c:bubble3D val="0"/>
            <c:spPr>
              <a:solidFill>
                <a:srgbClr val="FF535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6-27CA-41FA-A8B3-E3D3DEA42803}"/>
              </c:ext>
            </c:extLst>
          </c:dPt>
          <c:dPt>
            <c:idx val="7"/>
            <c:bubble3D val="0"/>
            <c:spPr>
              <a:solidFill>
                <a:srgbClr val="FF535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7-27CA-41FA-A8B3-E3D3DEA42803}"/>
              </c:ext>
            </c:extLst>
          </c:dPt>
          <c:dLbls>
            <c:dLbl>
              <c:idx val="0"/>
              <c:layout>
                <c:manualLayout>
                  <c:x val="-3.5702212167532381E-2"/>
                  <c:y val="3.306120872534392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CA-41FA-A8B3-E3D3DEA42803}"/>
                </c:ext>
              </c:extLst>
            </c:dLbl>
            <c:dLbl>
              <c:idx val="1"/>
              <c:layout>
                <c:manualLayout>
                  <c:x val="3.7818700369606929E-3"/>
                  <c:y val="-1.831584423274479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CA-41FA-A8B3-E3D3DEA42803}"/>
                </c:ext>
              </c:extLst>
            </c:dLbl>
            <c:dLbl>
              <c:idx val="2"/>
              <c:layout>
                <c:manualLayout>
                  <c:x val="2.1339751254295797E-3"/>
                  <c:y val="-9.46957307490982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CA-41FA-A8B3-E3D3DEA42803}"/>
                </c:ext>
              </c:extLst>
            </c:dLbl>
            <c:dLbl>
              <c:idx val="3"/>
              <c:layout>
                <c:manualLayout>
                  <c:x val="5.4243285263523677E-2"/>
                  <c:y val="9.8440527449125768E-3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CA-41FA-A8B3-E3D3DEA42803}"/>
                </c:ext>
              </c:extLst>
            </c:dLbl>
            <c:dLbl>
              <c:idx val="4"/>
              <c:layout>
                <c:manualLayout>
                  <c:x val="4.1385398142933065E-2"/>
                  <c:y val="8.9555649551265618E-2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CA-41FA-A8B3-E3D3DEA42803}"/>
                </c:ext>
              </c:extLst>
            </c:dLbl>
            <c:dLbl>
              <c:idx val="5"/>
              <c:layout>
                <c:manualLayout>
                  <c:x val="4.5040696972763722E-2"/>
                  <c:y val="4.0007923039204772E-2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CA-41FA-A8B3-E3D3DEA42803}"/>
                </c:ext>
              </c:extLst>
            </c:dLbl>
            <c:dLbl>
              <c:idx val="6"/>
              <c:layout>
                <c:manualLayout>
                  <c:x val="3.5890709548779924E-2"/>
                  <c:y val="-5.8243090792054657E-4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CA-41FA-A8B3-E3D3DEA42803}"/>
                </c:ext>
              </c:extLst>
            </c:dLbl>
            <c:dLbl>
              <c:idx val="7"/>
              <c:layout>
                <c:manualLayout>
                  <c:x val="2.3132077085186026E-4"/>
                  <c:y val="2.1602839964312073E-2"/>
                </c:manualLayout>
              </c:layout>
              <c:numFmt formatCode="0%" sourceLinked="0"/>
              <c:spPr/>
              <c:txPr>
                <a:bodyPr/>
                <a:lstStyle/>
                <a:p>
                  <a:pPr>
                    <a:defRPr sz="9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CA-41FA-A8B3-E3D3DEA42803}"/>
                </c:ext>
              </c:extLst>
            </c:dLbl>
            <c:dLbl>
              <c:idx val="8"/>
              <c:layout>
                <c:manualLayout>
                  <c:x val="-0.20698031378222001"/>
                  <c:y val="-5.7652914527505948E-2"/>
                </c:manualLayout>
              </c:layout>
              <c:tx>
                <c:rich>
                  <a:bodyPr/>
                  <a:lstStyle/>
                  <a:p>
                    <a:r>
                      <a:rPr lang="en-US" sz="9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SISTEMA PRIVADO DE PENSIONES
</a:t>
                    </a:r>
                    <a:fld id="{87C854E3-DAEA-4A75-9E63-15027F96B152}" type="VALUE">
                      <a:rPr lang="en-US" sz="9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[VALOR]</a:t>
                    </a:fld>
                    <a:r>
                      <a:rPr lang="en-US" sz="9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
</a:t>
                    </a:r>
                    <a:fld id="{33AB3474-6B2A-40C8-A71B-DA0A8E59BDB4}" type="PERCENTAGE">
                      <a:rPr lang="en-US" sz="900" b="1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pPr/>
                      <a:t>[PORCENTAJE]</a:t>
                    </a:fld>
                    <a:endParaRPr lang="en-US" sz="900" b="1" baseline="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27CA-41FA-A8B3-E3D3DEA4280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('C-146'!$E$8:$G$9,'C-146'!$H$9:$K$9)</c:f>
              <c:strCache>
                <c:ptCount val="7"/>
                <c:pt idx="0">
                  <c:v>OTROS REGÍMENES PENSIONARIOS</c:v>
                </c:pt>
                <c:pt idx="1">
                  <c:v>DECRETO LEY 19990 - SISTEMA NACIONAL DE PENSIONES - ONP</c:v>
                </c:pt>
                <c:pt idx="2">
                  <c:v>CAJA DE BENEFICIOS DE SEGURIDAD SOCIAL DEL PESCADOR</c:v>
                </c:pt>
                <c:pt idx="3">
                  <c:v>INTEGRA</c:v>
                </c:pt>
                <c:pt idx="4">
                  <c:v>PROFUTURO</c:v>
                </c:pt>
                <c:pt idx="5">
                  <c:v>PRIMA</c:v>
                </c:pt>
                <c:pt idx="6">
                  <c:v>HABITAT</c:v>
                </c:pt>
              </c:strCache>
            </c:strRef>
          </c:cat>
          <c:val>
            <c:numRef>
              <c:f>'C-146'!$E$56:$K$56</c:f>
              <c:numCache>
                <c:formatCode>_ * #,##0__________\ ;_ * \-#,##0_ ;_ * "-"?????_ ;_ @_ </c:formatCode>
                <c:ptCount val="7"/>
                <c:pt idx="0">
                  <c:v>26</c:v>
                </c:pt>
                <c:pt idx="1">
                  <c:v>110</c:v>
                </c:pt>
                <c:pt idx="2">
                  <c:v>246</c:v>
                </c:pt>
                <c:pt idx="3">
                  <c:v>4</c:v>
                </c:pt>
                <c:pt idx="4">
                  <c:v>83</c:v>
                </c:pt>
                <c:pt idx="5">
                  <c:v>599</c:v>
                </c:pt>
                <c:pt idx="6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73-42ED-9E27-5D0326A7315E}"/>
            </c:ext>
          </c:extLst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21"/>
        <c:splitType val="pos"/>
        <c:splitPos val="5"/>
        <c:secondPieSize val="74"/>
        <c:serLines/>
      </c:ofPieChart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2000">
                <a:latin typeface="Arial" panose="020B0604020202020204" pitchFamily="34" charset="0"/>
                <a:cs typeface="Arial" panose="020B0604020202020204" pitchFamily="34" charset="0"/>
              </a:rPr>
              <a:t>TRABAJADOR MIGRANTE ANDINO POR TIPO DE PRESTADORA DE SALUD</a:t>
            </a:r>
          </a:p>
        </c:rich>
      </c:tx>
      <c:layout>
        <c:manualLayout>
          <c:xMode val="edge"/>
          <c:yMode val="edge"/>
          <c:x val="0.10866358517446291"/>
          <c:y val="3.95891671138805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3329623126206104"/>
          <c:y val="0.26483736631853155"/>
          <c:w val="0.76330342978576782"/>
          <c:h val="0.64749590930499645"/>
        </c:manualLayout>
      </c:layout>
      <c:pie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0-B381-47A8-86C2-F4FCE2FCFA17}"/>
              </c:ext>
            </c:extLst>
          </c:dPt>
          <c:dPt>
            <c:idx val="1"/>
            <c:bubble3D val="0"/>
            <c:spPr>
              <a:solidFill>
                <a:srgbClr val="FF898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B381-47A8-86C2-F4FCE2FCFA17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2-B381-47A8-86C2-F4FCE2FCFA17}"/>
              </c:ext>
            </c:extLst>
          </c:dPt>
          <c:dLbls>
            <c:dLbl>
              <c:idx val="0"/>
              <c:layout>
                <c:manualLayout>
                  <c:x val="0.14028572915377202"/>
                  <c:y val="3.735921284595376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81-47A8-86C2-F4FCE2FCFA17}"/>
                </c:ext>
              </c:extLst>
            </c:dLbl>
            <c:dLbl>
              <c:idx val="1"/>
              <c:layout>
                <c:manualLayout>
                  <c:x val="4.290007719000024E-2"/>
                  <c:y val="1.567082509866079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381-47A8-86C2-F4FCE2FCFA17}"/>
                </c:ext>
              </c:extLst>
            </c:dLbl>
            <c:dLbl>
              <c:idx val="2"/>
              <c:layout>
                <c:manualLayout>
                  <c:x val="-2.9456953218402807E-2"/>
                  <c:y val="1.7205793150229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81-47A8-86C2-F4FCE2FCFA17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'C-147-G22'!$D$8:$F$8</c:f>
              <c:strCache>
                <c:ptCount val="3"/>
                <c:pt idx="0">
                  <c:v>SISTEMA INTEGRAL 
DE SALUD
(SOLO MICROEMPRESAS)</c:v>
                </c:pt>
                <c:pt idx="1">
                  <c:v>ESSALUD</c:v>
                </c:pt>
                <c:pt idx="2">
                  <c:v>EPS / SERVICIOS PROPIOS</c:v>
                </c:pt>
              </c:strCache>
            </c:strRef>
          </c:cat>
          <c:val>
            <c:numRef>
              <c:f>'C-147-G22'!$D$55:$F$55</c:f>
              <c:numCache>
                <c:formatCode>_ * #,##0_______________ ;_ * \-#,##0_ ;_ * "-"???????_ ;_ @_ </c:formatCode>
                <c:ptCount val="3"/>
                <c:pt idx="0">
                  <c:v>7</c:v>
                </c:pt>
                <c:pt idx="1">
                  <c:v>943</c:v>
                </c:pt>
                <c:pt idx="2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81-47A8-86C2-F4FCE2FCFA1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4B4B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PE" sz="2000">
                <a:latin typeface="Arial" panose="020B0604020202020204" pitchFamily="34" charset="0"/>
                <a:cs typeface="Arial" panose="020B0604020202020204" pitchFamily="34" charset="0"/>
              </a:rPr>
              <a:t>TRABAJADOR MIGRANTE ANDINO POR SEXO</a:t>
            </a:r>
          </a:p>
        </c:rich>
      </c:tx>
      <c:layout>
        <c:manualLayout>
          <c:xMode val="edge"/>
          <c:yMode val="edge"/>
          <c:x val="0.22318226343486378"/>
          <c:y val="4.996553403094238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217601042422341E-2"/>
          <c:y val="0.10911273189058757"/>
          <c:w val="0.88443147320706594"/>
          <c:h val="0.7447627908614795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'C-147-G22'!$C$56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rgbClr val="FF8989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invertIfNegative val="0"/>
          <c:dLbls>
            <c:dLbl>
              <c:idx val="0"/>
              <c:layout>
                <c:manualLayout>
                  <c:x val="1.7674166430430734E-2"/>
                  <c:y val="1.33940440074298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35-4772-B6E8-7C4643855ABE}"/>
                </c:ext>
              </c:extLst>
            </c:dLbl>
            <c:dLbl>
              <c:idx val="1"/>
              <c:layout>
                <c:manualLayout>
                  <c:x val="2.8169049002340621E-3"/>
                  <c:y val="0.108059249699268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35-4772-B6E8-7C4643855ABE}"/>
                </c:ext>
              </c:extLst>
            </c:dLbl>
            <c:dLbl>
              <c:idx val="2"/>
              <c:layout>
                <c:manualLayout>
                  <c:x val="4.726721034781169E-3"/>
                  <c:y val="0.114849801068186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35-4772-B6E8-7C4643855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'C-147-G22'!$D$8:$F$8</c:f>
              <c:strCache>
                <c:ptCount val="3"/>
                <c:pt idx="0">
                  <c:v>SISTEMA INTEGRAL 
DE SALUD
(SOLO MICROEMPRESAS)</c:v>
                </c:pt>
                <c:pt idx="1">
                  <c:v>ESSALUD</c:v>
                </c:pt>
                <c:pt idx="2">
                  <c:v>EPS / SERVICIOS PROPIOS</c:v>
                </c:pt>
              </c:strCache>
            </c:strRef>
          </c:cat>
          <c:val>
            <c:numRef>
              <c:f>'C-147-G22'!$D$56:$F$56</c:f>
              <c:numCache>
                <c:formatCode>_ * #,##0_______________ ;_ * \-#,##0_ ;_ * "-"???????_ ;_ @_ </c:formatCode>
                <c:ptCount val="3"/>
                <c:pt idx="0">
                  <c:v>4</c:v>
                </c:pt>
                <c:pt idx="1">
                  <c:v>585</c:v>
                </c:pt>
                <c:pt idx="2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5-4772-B6E8-7C4643855ABE}"/>
            </c:ext>
          </c:extLst>
        </c:ser>
        <c:ser>
          <c:idx val="1"/>
          <c:order val="1"/>
          <c:tx>
            <c:strRef>
              <c:f>'C-147-G22'!$C$57</c:f>
              <c:strCache>
                <c:ptCount val="1"/>
                <c:pt idx="0">
                  <c:v>FEMENINO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dLbl>
              <c:idx val="0"/>
              <c:layout>
                <c:manualLayout>
                  <c:x val="2.2262054158910884E-2"/>
                  <c:y val="1.11255575823209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35-4772-B6E8-7C4643855ABE}"/>
                </c:ext>
              </c:extLst>
            </c:dLbl>
            <c:dLbl>
              <c:idx val="1"/>
              <c:layout>
                <c:manualLayout>
                  <c:x val="2.984534675286918E-3"/>
                  <c:y val="0.103285170147130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35-4772-B6E8-7C4643855ABE}"/>
                </c:ext>
              </c:extLst>
            </c:dLbl>
            <c:dLbl>
              <c:idx val="2"/>
              <c:layout>
                <c:manualLayout>
                  <c:x val="4.6095327563169392E-3"/>
                  <c:y val="6.5263264753414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35-4772-B6E8-7C4643855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'C-147-G22'!$D$8:$F$8</c:f>
              <c:strCache>
                <c:ptCount val="3"/>
                <c:pt idx="0">
                  <c:v>SISTEMA INTEGRAL 
DE SALUD
(SOLO MICROEMPRESAS)</c:v>
                </c:pt>
                <c:pt idx="1">
                  <c:v>ESSALUD</c:v>
                </c:pt>
                <c:pt idx="2">
                  <c:v>EPS / SERVICIOS PROPIOS</c:v>
                </c:pt>
              </c:strCache>
            </c:strRef>
          </c:cat>
          <c:val>
            <c:numRef>
              <c:f>'C-147-G22'!$D$57:$F$57</c:f>
              <c:numCache>
                <c:formatCode>_ * #,##0_______________ ;_ * \-#,##0_ ;_ * "-"???????_ ;_ @_ </c:formatCode>
                <c:ptCount val="3"/>
                <c:pt idx="0">
                  <c:v>3</c:v>
                </c:pt>
                <c:pt idx="1">
                  <c:v>359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35-4772-B6E8-7C464385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5052784"/>
        <c:axId val="385046904"/>
        <c:axId val="0"/>
      </c:bar3DChart>
      <c:catAx>
        <c:axId val="38505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85046904"/>
        <c:crosses val="autoZero"/>
        <c:auto val="1"/>
        <c:lblAlgn val="ctr"/>
        <c:lblOffset val="100"/>
        <c:noMultiLvlLbl val="0"/>
      </c:catAx>
      <c:valAx>
        <c:axId val="385046904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8505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08773002038416"/>
          <c:y val="0.14382045528011772"/>
          <c:w val="0.10913503604409207"/>
          <c:h val="8.2547779766910259E-2"/>
        </c:manualLayout>
      </c:layout>
      <c:overlay val="0"/>
      <c:txPr>
        <a:bodyPr/>
        <a:lstStyle/>
        <a:p>
          <a:pPr>
            <a:defRPr sz="11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4B4B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A PLAZO DETERMINADO</a:t>
            </a:r>
          </a:p>
        </c:rich>
      </c:tx>
      <c:layout>
        <c:manualLayout>
          <c:xMode val="edge"/>
          <c:yMode val="edge"/>
          <c:x val="2.350300136983963E-2"/>
          <c:y val="2.23553699975092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043085549779667"/>
          <c:y val="0.24563796967053642"/>
          <c:w val="0.69248910479079651"/>
          <c:h val="0.54941006061628983"/>
        </c:manualLayout>
      </c:layout>
      <c:pieChart>
        <c:varyColors val="1"/>
        <c:ser>
          <c:idx val="0"/>
          <c:order val="0"/>
          <c:tx>
            <c:strRef>
              <c:f>'C-148'!$E$8</c:f>
              <c:strCache>
                <c:ptCount val="1"/>
                <c:pt idx="0">
                  <c:v>A PLAZO
INDETERMINADO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FF9999"/>
              </a:solidFill>
            </c:spPr>
            <c:extLst>
              <c:ext xmlns:c16="http://schemas.microsoft.com/office/drawing/2014/chart" uri="{C3380CC4-5D6E-409C-BE32-E72D297353CC}">
                <c16:uniqueId val="{00000000-F7A6-4FC2-8CF4-CE9401173147}"/>
              </c:ext>
            </c:extLst>
          </c:dPt>
          <c:dPt>
            <c:idx val="2"/>
            <c:bubble3D val="0"/>
            <c:spPr>
              <a:solidFill>
                <a:srgbClr val="FFC5C5"/>
              </a:solidFill>
            </c:spPr>
            <c:extLst>
              <c:ext xmlns:c16="http://schemas.microsoft.com/office/drawing/2014/chart" uri="{C3380CC4-5D6E-409C-BE32-E72D297353CC}">
                <c16:uniqueId val="{00000002-F7A6-4FC2-8CF4-CE9401173147}"/>
              </c:ext>
            </c:extLst>
          </c:dPt>
          <c:dPt>
            <c:idx val="3"/>
            <c:bubble3D val="0"/>
            <c:spPr>
              <a:solidFill>
                <a:srgbClr val="FF8989"/>
              </a:solidFill>
            </c:spPr>
            <c:extLst>
              <c:ext xmlns:c16="http://schemas.microsoft.com/office/drawing/2014/chart" uri="{C3380CC4-5D6E-409C-BE32-E72D297353CC}">
                <c16:uniqueId val="{00000003-F7A6-4FC2-8CF4-CE9401173147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F7A6-4FC2-8CF4-CE9401173147}"/>
              </c:ext>
            </c:extLst>
          </c:dPt>
          <c:dPt>
            <c:idx val="5"/>
            <c:bubble3D val="0"/>
            <c:spPr>
              <a:solidFill>
                <a:srgbClr val="FF8989"/>
              </a:solidFill>
            </c:spPr>
            <c:extLst>
              <c:ext xmlns:c16="http://schemas.microsoft.com/office/drawing/2014/chart" uri="{C3380CC4-5D6E-409C-BE32-E72D297353CC}">
                <c16:uniqueId val="{00000005-F7A6-4FC2-8CF4-CE9401173147}"/>
              </c:ext>
            </c:extLst>
          </c:dPt>
          <c:dLbls>
            <c:dLbl>
              <c:idx val="0"/>
              <c:layout>
                <c:manualLayout>
                  <c:x val="9.1296685436365585E-2"/>
                  <c:y val="-1.2444521173968623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796085163075504"/>
                      <c:h val="0.137038529060684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7A6-4FC2-8CF4-CE9401173147}"/>
                </c:ext>
              </c:extLst>
            </c:dLbl>
            <c:dLbl>
              <c:idx val="1"/>
              <c:layout>
                <c:manualLayout>
                  <c:x val="4.9735180260198998E-2"/>
                  <c:y val="-1.469691151559329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A6-4FC2-8CF4-CE9401173147}"/>
                </c:ext>
              </c:extLst>
            </c:dLbl>
            <c:dLbl>
              <c:idx val="2"/>
              <c:layout>
                <c:manualLayout>
                  <c:x val="3.5215480505611726E-2"/>
                  <c:y val="-2.14668570282412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57382593323253"/>
                      <c:h val="0.201831687510126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7A6-4FC2-8CF4-CE9401173147}"/>
                </c:ext>
              </c:extLst>
            </c:dLbl>
            <c:dLbl>
              <c:idx val="3"/>
              <c:layout>
                <c:manualLayout>
                  <c:x val="-0.19492550340394507"/>
                  <c:y val="2.549438885000269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0548430488668913"/>
                      <c:h val="0.141936327485020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7A6-4FC2-8CF4-CE9401173147}"/>
                </c:ext>
              </c:extLst>
            </c:dLbl>
            <c:dLbl>
              <c:idx val="4"/>
              <c:layout>
                <c:manualLayout>
                  <c:x val="-2.6727591978395481E-2"/>
                  <c:y val="4.62265334293425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177005144423795"/>
                      <c:h val="0.197504373957542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7A6-4FC2-8CF4-CE9401173147}"/>
                </c:ext>
              </c:extLst>
            </c:dLbl>
            <c:dLbl>
              <c:idx val="5"/>
              <c:layout>
                <c:manualLayout>
                  <c:x val="3.4764674233301734E-2"/>
                  <c:y val="-3.6338081767410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12379903153903"/>
                      <c:h val="0.10750914580214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7A6-4FC2-8CF4-CE9401173147}"/>
                </c:ext>
              </c:extLst>
            </c:dLbl>
            <c:dLbl>
              <c:idx val="6"/>
              <c:layout>
                <c:manualLayout>
                  <c:x val="-3.1937169301932723E-2"/>
                  <c:y val="-4.31989279384932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A6-4FC2-8CF4-CE9401173147}"/>
                </c:ext>
              </c:extLst>
            </c:dLbl>
            <c:dLbl>
              <c:idx val="7"/>
              <c:layout>
                <c:manualLayout>
                  <c:x val="2.6168180903589282E-2"/>
                  <c:y val="-5.567993277734387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00-4D62-9DB2-416A0F5EAA5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'C-148'!$K$21:$K$27</c:f>
              <c:strCache>
                <c:ptCount val="6"/>
                <c:pt idx="0">
                  <c:v>INDUSTRIAS MANUFACTURERAS</c:v>
                </c:pt>
                <c:pt idx="1">
                  <c:v>COMERCIO AL POR MAYOR Y MENOR, REP. VEHÍC. AUTOM.</c:v>
                </c:pt>
                <c:pt idx="2">
                  <c:v>TRANSPORTE, ALMACEN. Y COMUNICACIONES</c:v>
                </c:pt>
                <c:pt idx="3">
                  <c:v>INTERMEDIACIÓN FINANCIERA</c:v>
                </c:pt>
                <c:pt idx="4">
                  <c:v>ACTIV. INMOB., EMPRES. Y DE ALQUILER</c:v>
                </c:pt>
                <c:pt idx="5">
                  <c:v>OTRAS</c:v>
                </c:pt>
              </c:strCache>
            </c:strRef>
          </c:cat>
          <c:val>
            <c:numRef>
              <c:f>'C-148'!$L$21:$L$26</c:f>
              <c:numCache>
                <c:formatCode>_ * #,##0_______________ ;_ * \-#,##0_ ;_ * "-"???????_ ;_ @_ </c:formatCode>
                <c:ptCount val="6"/>
                <c:pt idx="0">
                  <c:v>27</c:v>
                </c:pt>
                <c:pt idx="1">
                  <c:v>37</c:v>
                </c:pt>
                <c:pt idx="2">
                  <c:v>8</c:v>
                </c:pt>
                <c:pt idx="3">
                  <c:v>15</c:v>
                </c:pt>
                <c:pt idx="4">
                  <c:v>57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A6-4FC2-8CF4-CE94011731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</c:spPr>
    </c:plotArea>
    <c:plotVisOnly val="1"/>
    <c:dispBlanksAs val="gap"/>
    <c:showDLblsOverMax val="0"/>
  </c:chart>
  <c:spPr>
    <a:noFill/>
    <a:ln w="2540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A TIEMPO PARCIAL</a:t>
            </a:r>
          </a:p>
        </c:rich>
      </c:tx>
      <c:layout>
        <c:manualLayout>
          <c:xMode val="edge"/>
          <c:yMode val="edge"/>
          <c:x val="3.0510867666497684E-2"/>
          <c:y val="1.48034348631381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8986282458639201"/>
          <c:y val="0.32230184098654185"/>
          <c:w val="0.39753630579169408"/>
          <c:h val="0.53540339878297682"/>
        </c:manualLayout>
      </c:layout>
      <c:pieChart>
        <c:varyColors val="1"/>
        <c:ser>
          <c:idx val="0"/>
          <c:order val="0"/>
          <c:tx>
            <c:strRef>
              <c:f>'C-148'!$F$8</c:f>
              <c:strCache>
                <c:ptCount val="1"/>
                <c:pt idx="0">
                  <c:v>A TIEMPO
PARCIAL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explosion val="25"/>
          <c:dPt>
            <c:idx val="0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0-7D5D-44D8-8376-3956C9D0007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D5D-44D8-8376-3956C9D00079}"/>
              </c:ext>
            </c:extLst>
          </c:dPt>
          <c:dPt>
            <c:idx val="2"/>
            <c:bubble3D val="0"/>
            <c:spPr>
              <a:solidFill>
                <a:srgbClr val="FF4B4B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2-7D5D-44D8-8376-3956C9D00079}"/>
              </c:ext>
            </c:extLst>
          </c:dPt>
          <c:dPt>
            <c:idx val="3"/>
            <c:bubble3D val="0"/>
            <c:spPr>
              <a:solidFill>
                <a:srgbClr val="FF898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4-7D5D-44D8-8376-3956C9D0007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7-7D5D-44D8-8376-3956C9D00079}"/>
              </c:ext>
            </c:extLst>
          </c:dPt>
          <c:dLbls>
            <c:dLbl>
              <c:idx val="0"/>
              <c:layout>
                <c:manualLayout>
                  <c:x val="5.2860423747982214E-2"/>
                  <c:y val="7.290136812777948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8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81045250356087"/>
                      <c:h val="0.23689672000314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D5D-44D8-8376-3956C9D00079}"/>
                </c:ext>
              </c:extLst>
            </c:dLbl>
            <c:dLbl>
              <c:idx val="1"/>
              <c:layout>
                <c:manualLayout>
                  <c:x val="8.0587706803988163E-2"/>
                  <c:y val="0.182256728036799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8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5D-44D8-8376-3956C9D00079}"/>
                </c:ext>
              </c:extLst>
            </c:dLbl>
            <c:dLbl>
              <c:idx val="2"/>
              <c:layout>
                <c:manualLayout>
                  <c:x val="-2.0391804535992125E-2"/>
                  <c:y val="4.97574048484969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8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0406486249589"/>
                      <c:h val="0.123611067882598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D5D-44D8-8376-3956C9D00079}"/>
                </c:ext>
              </c:extLst>
            </c:dLbl>
            <c:dLbl>
              <c:idx val="3"/>
              <c:layout>
                <c:manualLayout>
                  <c:x val="-5.9400898433220113E-2"/>
                  <c:y val="5.5963665342014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8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8097951133998"/>
                      <c:h val="0.1689098839172510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D5D-44D8-8376-3956C9D00079}"/>
                </c:ext>
              </c:extLst>
            </c:dLbl>
            <c:dLbl>
              <c:idx val="4"/>
              <c:layout>
                <c:manualLayout>
                  <c:x val="-5.1736605675468395E-3"/>
                  <c:y val="-2.1596312506716732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sz="800"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57183918504192"/>
                      <c:h val="0.144808221993347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D5D-44D8-8376-3956C9D00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'C-148'!$N$21:$N$24</c15:sqref>
                  </c15:fullRef>
                </c:ext>
              </c:extLst>
              <c:f>'C-148'!$N$21:$N$24</c:f>
              <c:strCache>
                <c:ptCount val="4"/>
                <c:pt idx="0">
                  <c:v>COMERCIO AL POR MAYOR Y AL POR MENOR, REP. VEHÍC. AUTOM.</c:v>
                </c:pt>
                <c:pt idx="1">
                  <c:v>ACTIV., INMOB., EMPRESA. Y DE ALQUILER</c:v>
                </c:pt>
                <c:pt idx="2">
                  <c:v>ENSEÑANZA</c:v>
                </c:pt>
                <c:pt idx="3">
                  <c:v>SERVICIOS SOCIALES Y DE SALUD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'C-148'!$O$21:$O$27</c15:sqref>
                  </c15:fullRef>
                </c:ext>
              </c:extLst>
              <c:f>('C-148'!$O$21:$O$24,'C-148'!$O$26:$O$27)</c:f>
              <c:numCache>
                <c:formatCode>_ * #,##0_______________ ;_ * \-#,##0_ ;_ * "-"???????_ ;_ @_ 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'C-148'!$O$25</c15:sqref>
                  <c15:spPr xmlns:c15="http://schemas.microsoft.com/office/drawing/2012/chart">
                    <a:solidFill>
                      <a:srgbClr val="FFC000"/>
                    </a:solidFill>
                    <a:ln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  <a:scene3d>
                      <a:camera prst="orthographicFront"/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  <a:bevelB/>
                    </a:sp3d>
                  </c15:spPr>
                  <c15:bubble3D val="0"/>
                  <c15:dLbl>
                    <c:idx val="3"/>
                    <c:layout>
                      <c:manualLayout>
                        <c:x val="-2.6678536211241371E-2"/>
                        <c:y val="6.5515078659906967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wrap="square" lIns="38100" tIns="19050" rIns="38100" bIns="19050" anchor="ctr">
                        <a:noAutofit/>
                      </a:bodyPr>
                      <a:lstStyle/>
                      <a:p>
                        <a:pPr>
                          <a:defRPr sz="800" b="1">
                            <a:solidFill>
                              <a:sysClr val="windowText" lastClr="000000"/>
                            </a:solidFill>
                            <a:latin typeface="Arial" panose="020B0604020202020204" pitchFamily="34" charset="0"/>
                            <a:cs typeface="Arial" panose="020B0604020202020204" pitchFamily="34" charset="0"/>
                          </a:defRPr>
                        </a:pPr>
                        <a:endParaRPr lang="es-PE"/>
                      </a:p>
                    </c:txPr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>
                      <c:ext uri="{CE6537A1-D6FC-4f65-9D91-7224C49458BB}">
                        <c15:layout>
                          <c:manualLayout>
                            <c:w val="0.21996799907391129"/>
                            <c:h val="0.2915661732746239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9-0C45-471A-84F7-21657C96E99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4AE9-4370-B7A4-B84C8F51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SUJETO A MODALIDAD</a:t>
            </a:r>
          </a:p>
        </c:rich>
      </c:tx>
      <c:layout>
        <c:manualLayout>
          <c:xMode val="edge"/>
          <c:yMode val="edge"/>
          <c:x val="2.3216276131280056E-3"/>
          <c:y val="2.58231154354259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878828352469374"/>
          <c:y val="0.24952444912531266"/>
          <c:w val="0.69240217958578265"/>
          <c:h val="0.57409988450609095"/>
        </c:manualLayout>
      </c:layout>
      <c:pieChart>
        <c:varyColors val="1"/>
        <c:ser>
          <c:idx val="0"/>
          <c:order val="0"/>
          <c:tx>
            <c:strRef>
              <c:f>'C-148'!$G$8</c:f>
              <c:strCache>
                <c:ptCount val="1"/>
                <c:pt idx="0">
                  <c:v>SUJETO A
MODALIDAD</c:v>
                </c:pt>
              </c:strCache>
            </c:strRef>
          </c:tx>
          <c:spPr>
            <a:effectLst>
              <a:outerShdw blurRad="508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explosion val="25"/>
          <c:dPt>
            <c:idx val="0"/>
            <c:bubble3D val="0"/>
            <c:spPr>
              <a:solidFill>
                <a:srgbClr val="FFB7B7"/>
              </a:solidFill>
              <a:effectLst>
                <a:outerShdw blurRad="508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0-479F-4D05-8C39-ED69962D2388}"/>
              </c:ext>
            </c:extLst>
          </c:dPt>
          <c:dPt>
            <c:idx val="1"/>
            <c:bubble3D val="0"/>
            <c:spPr>
              <a:solidFill>
                <a:srgbClr val="FF9999"/>
              </a:solidFill>
              <a:effectLst>
                <a:outerShdw blurRad="508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479F-4D05-8C39-ED69962D2388}"/>
              </c:ext>
            </c:extLst>
          </c:dPt>
          <c:dPt>
            <c:idx val="2"/>
            <c:bubble3D val="0"/>
            <c:spPr>
              <a:solidFill>
                <a:srgbClr val="C00000"/>
              </a:solidFill>
              <a:effectLst>
                <a:outerShdw blurRad="508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2-479F-4D05-8C39-ED69962D2388}"/>
              </c:ext>
            </c:extLst>
          </c:dPt>
          <c:dPt>
            <c:idx val="3"/>
            <c:bubble3D val="0"/>
            <c:spPr>
              <a:solidFill>
                <a:srgbClr val="FF5353"/>
              </a:solidFill>
              <a:effectLst>
                <a:outerShdw blurRad="508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3-479F-4D05-8C39-ED69962D2388}"/>
              </c:ext>
            </c:extLst>
          </c:dPt>
          <c:dPt>
            <c:idx val="4"/>
            <c:bubble3D val="0"/>
            <c:spPr>
              <a:solidFill>
                <a:srgbClr val="FF5353"/>
              </a:solidFill>
              <a:effectLst>
                <a:outerShdw blurRad="508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4-479F-4D05-8C39-ED69962D2388}"/>
              </c:ext>
            </c:extLst>
          </c:dPt>
          <c:dPt>
            <c:idx val="5"/>
            <c:bubble3D val="0"/>
            <c:spPr>
              <a:solidFill>
                <a:srgbClr val="FF8989"/>
              </a:solidFill>
              <a:effectLst>
                <a:outerShdw blurRad="508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5-479F-4D05-8C39-ED69962D2388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effectLst>
                <a:outerShdw blurRad="508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7-479F-4D05-8C39-ED69962D2388}"/>
              </c:ext>
            </c:extLst>
          </c:dPt>
          <c:dLbls>
            <c:dLbl>
              <c:idx val="0"/>
              <c:layout>
                <c:manualLayout>
                  <c:x val="-6.6873755602139734E-2"/>
                  <c:y val="-5.2980640305841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32162342120593"/>
                      <c:h val="0.120325078075747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79F-4D05-8C39-ED69962D2388}"/>
                </c:ext>
              </c:extLst>
            </c:dLbl>
            <c:dLbl>
              <c:idx val="1"/>
              <c:layout>
                <c:manualLayout>
                  <c:x val="1.6042382522441577E-2"/>
                  <c:y val="3.82852791362163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210412884971338"/>
                      <c:h val="0.1467489801075851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79F-4D05-8C39-ED69962D2388}"/>
                </c:ext>
              </c:extLst>
            </c:dLbl>
            <c:dLbl>
              <c:idx val="2"/>
              <c:layout>
                <c:manualLayout>
                  <c:x val="3.9293865742081213E-2"/>
                  <c:y val="9.461588693960004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66862742827117"/>
                      <c:h val="0.2621624136054365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79F-4D05-8C39-ED69962D2388}"/>
                </c:ext>
              </c:extLst>
            </c:dLbl>
            <c:dLbl>
              <c:idx val="3"/>
              <c:layout>
                <c:manualLayout>
                  <c:x val="2.2200015516036148E-2"/>
                  <c:y val="8.93425755442434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28024073414404"/>
                      <c:h val="0.249504795600322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79F-4D05-8C39-ED69962D2388}"/>
                </c:ext>
              </c:extLst>
            </c:dLbl>
            <c:dLbl>
              <c:idx val="4"/>
              <c:layout>
                <c:manualLayout>
                  <c:x val="-0.29856870164230442"/>
                  <c:y val="-5.6624014113611232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476217790426891"/>
                      <c:h val="0.192270092299845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79F-4D05-8C39-ED69962D2388}"/>
                </c:ext>
              </c:extLst>
            </c:dLbl>
            <c:dLbl>
              <c:idx val="5"/>
              <c:layout>
                <c:manualLayout>
                  <c:x val="-5.0281648673377158E-2"/>
                  <c:y val="-6.222875606987478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9F-4D05-8C39-ED69962D2388}"/>
                </c:ext>
              </c:extLst>
            </c:dLbl>
            <c:dLbl>
              <c:idx val="6"/>
              <c:layout>
                <c:manualLayout>
                  <c:x val="-1.4832076100093392E-2"/>
                  <c:y val="-3.212264135380875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9F-4D05-8C39-ED69962D238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'C-148'!$Q$21:$Q$27</c:f>
              <c:strCache>
                <c:ptCount val="7"/>
                <c:pt idx="0">
                  <c:v>PESCA</c:v>
                </c:pt>
                <c:pt idx="1">
                  <c:v>EXPLOTACIÓN DE MINAS Y CANTERAS</c:v>
                </c:pt>
                <c:pt idx="2">
                  <c:v>COMERCIO AL POR MAYOR Y MENOR, REP. VEHÍC. AUTOM.</c:v>
                </c:pt>
                <c:pt idx="3">
                  <c:v>HOTELES Y RESTAURANTES</c:v>
                </c:pt>
                <c:pt idx="4">
                  <c:v>ACTIV. INMOB., EMPRESA.Y DE ALQUILER</c:v>
                </c:pt>
                <c:pt idx="5">
                  <c:v>OTRAS ACTIV. SERV. COMUNIT., SOCIALES Y PERSONALES</c:v>
                </c:pt>
                <c:pt idx="6">
                  <c:v>OTRAS</c:v>
                </c:pt>
              </c:strCache>
            </c:strRef>
          </c:cat>
          <c:val>
            <c:numRef>
              <c:f>'C-148'!$P$21:$P$27</c:f>
              <c:numCache>
                <c:formatCode>_ * #,##0_______________ ;_ * \-#,##0_ ;_ * "-"???????_ ;_ @_ </c:formatCode>
                <c:ptCount val="7"/>
                <c:pt idx="0">
                  <c:v>111</c:v>
                </c:pt>
                <c:pt idx="1">
                  <c:v>82</c:v>
                </c:pt>
                <c:pt idx="2">
                  <c:v>83</c:v>
                </c:pt>
                <c:pt idx="3">
                  <c:v>83</c:v>
                </c:pt>
                <c:pt idx="4">
                  <c:v>433</c:v>
                </c:pt>
                <c:pt idx="5">
                  <c:v>96</c:v>
                </c:pt>
                <c:pt idx="6" formatCode="General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9F-4D05-8C39-ED69962D23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008450575490709E-2"/>
          <c:y val="1.0413802584547703E-2"/>
          <c:w val="0.98799152598671136"/>
          <c:h val="0.9018607492245287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'C-149'!$S$9</c:f>
              <c:strCache>
                <c:ptCount val="1"/>
                <c:pt idx="0">
                  <c:v>PERÚ</c:v>
                </c:pt>
              </c:strCache>
            </c:strRef>
          </c:tx>
          <c:spPr>
            <a:solidFill>
              <a:srgbClr val="C00000"/>
            </a:solidFill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invertIfNegative val="0"/>
          <c:dLbls>
            <c:dLbl>
              <c:idx val="0"/>
              <c:layout>
                <c:manualLayout>
                  <c:x val="-1.9846189427450457E-3"/>
                  <c:y val="5.96292506734818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5D-4E89-8852-03E98400B093}"/>
                </c:ext>
              </c:extLst>
            </c:dLbl>
            <c:dLbl>
              <c:idx val="1"/>
              <c:layout>
                <c:manualLayout>
                  <c:x val="-2.6461585903267276E-3"/>
                  <c:y val="7.6325440862056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5D-4E89-8852-03E98400B093}"/>
                </c:ext>
              </c:extLst>
            </c:dLbl>
            <c:dLbl>
              <c:idx val="2"/>
              <c:layout>
                <c:manualLayout>
                  <c:x val="-2.6461585903267276E-3"/>
                  <c:y val="9.30216310506317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5D-4E89-8852-03E98400B093}"/>
                </c:ext>
              </c:extLst>
            </c:dLbl>
            <c:dLbl>
              <c:idx val="3"/>
              <c:layout>
                <c:manualLayout>
                  <c:x val="-1.9846189427450943E-3"/>
                  <c:y val="0.100177141131449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5D-4E89-8852-03E98400B093}"/>
                </c:ext>
              </c:extLst>
            </c:dLbl>
            <c:dLbl>
              <c:idx val="4"/>
              <c:layout>
                <c:manualLayout>
                  <c:x val="-1.9846189427450457E-3"/>
                  <c:y val="0.10017714113144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55D-4E89-8852-03E98400B093}"/>
                </c:ext>
              </c:extLst>
            </c:dLbl>
            <c:dLbl>
              <c:idx val="5"/>
              <c:layout>
                <c:manualLayout>
                  <c:x val="-1.9846189427450457E-3"/>
                  <c:y val="9.77919711045102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5D-4E89-8852-03E98400B093}"/>
                </c:ext>
              </c:extLst>
            </c:dLbl>
            <c:dLbl>
              <c:idx val="6"/>
              <c:layout>
                <c:manualLayout>
                  <c:x val="-6.6153964758168191E-4"/>
                  <c:y val="0.107332651212267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5D-4E89-8852-03E98400B093}"/>
                </c:ext>
              </c:extLst>
            </c:dLbl>
            <c:dLbl>
              <c:idx val="7"/>
              <c:layout>
                <c:manualLayout>
                  <c:x val="-6.6153964758177894E-4"/>
                  <c:y val="7.3940270835117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5D-4E89-8852-03E98400B093}"/>
                </c:ext>
              </c:extLst>
            </c:dLbl>
            <c:dLbl>
              <c:idx val="8"/>
              <c:layout>
                <c:manualLayout>
                  <c:x val="-1.3230792951633638E-3"/>
                  <c:y val="6.2014420700421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5D-4E89-8852-03E98400B093}"/>
                </c:ext>
              </c:extLst>
            </c:dLbl>
            <c:dLbl>
              <c:idx val="9"/>
              <c:layout>
                <c:manualLayout>
                  <c:x val="-6.6153964758168191E-4"/>
                  <c:y val="7.6325440862056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55D-4E89-8852-03E98400B093}"/>
                </c:ext>
              </c:extLst>
            </c:dLbl>
            <c:dLbl>
              <c:idx val="10"/>
              <c:layout>
                <c:manualLayout>
                  <c:x val="-9.7024694141100525E-17"/>
                  <c:y val="7.3940270835117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5D-4E89-8852-03E98400B093}"/>
                </c:ext>
              </c:extLst>
            </c:dLbl>
            <c:dLbl>
              <c:idx val="11"/>
              <c:layout>
                <c:manualLayout>
                  <c:x val="-1.323079295163461E-3"/>
                  <c:y val="7.87106108889960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DF-4B46-AC3A-61644AA66157}"/>
                </c:ext>
              </c:extLst>
            </c:dLbl>
            <c:dLbl>
              <c:idx val="12"/>
              <c:layout>
                <c:manualLayout>
                  <c:x val="-6.6153964758177894E-4"/>
                  <c:y val="6.20144207004211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DF-4B46-AC3A-61644AA66157}"/>
                </c:ext>
              </c:extLst>
            </c:dLbl>
            <c:dLbl>
              <c:idx val="13"/>
              <c:layout>
                <c:manualLayout>
                  <c:x val="-6.6153964758168191E-4"/>
                  <c:y val="9.54068010775709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DF-4B46-AC3A-61644AA66157}"/>
                </c:ext>
              </c:extLst>
            </c:dLbl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'C-149'!$AG$42:$AG$55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('C-149'!$E$23,'C-149'!$G$23,'C-149'!$I$23,'C-149'!$K$23,'C-149'!$M$23,'C-149'!$O$23,'C-149'!$Q$23,'C-149'!$S$23,'C-149'!$U$23,'C-149'!$W$23,'C-149'!$Y$23,'C-149'!$AA$23,'C-149'!$AC$23,'C-149'!$AE$23)</c:f>
              <c:numCache>
                <c:formatCode>_ * #,##0__________\ ;_ * \-#,##0_ ;_ * "-"?????_ ;_ @_ </c:formatCode>
                <c:ptCount val="14"/>
                <c:pt idx="0">
                  <c:v>196</c:v>
                </c:pt>
                <c:pt idx="1">
                  <c:v>667</c:v>
                </c:pt>
                <c:pt idx="2">
                  <c:v>1508</c:v>
                </c:pt>
                <c:pt idx="3">
                  <c:v>1669</c:v>
                </c:pt>
                <c:pt idx="4">
                  <c:v>1825</c:v>
                </c:pt>
                <c:pt idx="5">
                  <c:v>2336</c:v>
                </c:pt>
                <c:pt idx="6">
                  <c:v>3240</c:v>
                </c:pt>
                <c:pt idx="7">
                  <c:v>2417</c:v>
                </c:pt>
                <c:pt idx="8">
                  <c:v>1806</c:v>
                </c:pt>
                <c:pt idx="9">
                  <c:v>2080</c:v>
                </c:pt>
                <c:pt idx="10">
                  <c:v>1938</c:v>
                </c:pt>
                <c:pt idx="11">
                  <c:v>1683</c:v>
                </c:pt>
                <c:pt idx="12">
                  <c:v>1431</c:v>
                </c:pt>
                <c:pt idx="13">
                  <c:v>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7-47BB-B252-04B4C8CA2584}"/>
            </c:ext>
          </c:extLst>
        </c:ser>
        <c:ser>
          <c:idx val="0"/>
          <c:order val="0"/>
          <c:tx>
            <c:strRef>
              <c:f>'C-149'!$F$9</c:f>
              <c:strCache>
                <c:ptCount val="1"/>
                <c:pt idx="0">
                  <c:v>LIMA  METROPOLITANA</c:v>
                </c:pt>
              </c:strCache>
            </c:strRef>
          </c:tx>
          <c:spPr>
            <a:solidFill>
              <a:srgbClr val="FF4B4B"/>
            </a:solidFill>
            <a:ln w="76200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invertIfNegative val="0"/>
          <c:dLbls>
            <c:dLbl>
              <c:idx val="0"/>
              <c:layout>
                <c:manualLayout>
                  <c:x val="-5.4319176732140601E-4"/>
                  <c:y val="4.80549783569296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07-47BB-B252-04B4C8CA2584}"/>
                </c:ext>
              </c:extLst>
            </c:dLbl>
            <c:dLbl>
              <c:idx val="1"/>
              <c:layout>
                <c:manualLayout>
                  <c:x val="1.1668100870729602E-4"/>
                  <c:y val="6.2795892549404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07-47BB-B252-04B4C8CA2584}"/>
                </c:ext>
              </c:extLst>
            </c:dLbl>
            <c:dLbl>
              <c:idx val="2"/>
              <c:layout>
                <c:manualLayout>
                  <c:x val="-2.3895645506426832E-3"/>
                  <c:y val="0.129736910111768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07-47BB-B252-04B4C8CA2584}"/>
                </c:ext>
              </c:extLst>
            </c:dLbl>
            <c:dLbl>
              <c:idx val="3"/>
              <c:layout>
                <c:manualLayout>
                  <c:x val="-1.4680450305350032E-3"/>
                  <c:y val="0.134468185963631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F07-47BB-B252-04B4C8CA2584}"/>
                </c:ext>
              </c:extLst>
            </c:dLbl>
            <c:dLbl>
              <c:idx val="4"/>
              <c:layout>
                <c:manualLayout>
                  <c:x val="-1.1304514513242737E-3"/>
                  <c:y val="8.9071827047752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07-47BB-B252-04B4C8CA2584}"/>
                </c:ext>
              </c:extLst>
            </c:dLbl>
            <c:dLbl>
              <c:idx val="5"/>
              <c:layout>
                <c:manualLayout>
                  <c:x val="-2.3185141506976899E-4"/>
                  <c:y val="0.117889188381104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07-47BB-B252-04B4C8CA2584}"/>
                </c:ext>
              </c:extLst>
            </c:dLbl>
            <c:dLbl>
              <c:idx val="6"/>
              <c:layout>
                <c:manualLayout>
                  <c:x val="-7.6311463284028664E-4"/>
                  <c:y val="0.132317401148788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F07-47BB-B252-04B4C8CA2584}"/>
                </c:ext>
              </c:extLst>
            </c:dLbl>
            <c:dLbl>
              <c:idx val="7"/>
              <c:layout>
                <c:manualLayout>
                  <c:x val="-1.218378925743053E-3"/>
                  <c:y val="0.120079037397963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07-47BB-B252-04B4C8CA2584}"/>
                </c:ext>
              </c:extLst>
            </c:dLbl>
            <c:dLbl>
              <c:idx val="8"/>
              <c:layout>
                <c:manualLayout>
                  <c:x val="-1.5337822774049311E-3"/>
                  <c:y val="9.6227337128570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07-47BB-B252-04B4C8CA2584}"/>
                </c:ext>
              </c:extLst>
            </c:dLbl>
            <c:dLbl>
              <c:idx val="9"/>
              <c:layout>
                <c:manualLayout>
                  <c:x val="-6.6153964758168191E-4"/>
                  <c:y val="0.100177141131449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5D-4E89-8852-03E98400B093}"/>
                </c:ext>
              </c:extLst>
            </c:dLbl>
            <c:dLbl>
              <c:idx val="10"/>
              <c:layout>
                <c:manualLayout>
                  <c:x val="-6.6153964758168191E-4"/>
                  <c:y val="0.119258501346963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5D-4E89-8852-03E98400B093}"/>
                </c:ext>
              </c:extLst>
            </c:dLbl>
            <c:dLbl>
              <c:idx val="11"/>
              <c:layout>
                <c:manualLayout>
                  <c:x val="-1.9404938828220105E-16"/>
                  <c:y val="7.3940270835117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5D-4E89-8852-03E98400B093}"/>
                </c:ext>
              </c:extLst>
            </c:dLbl>
            <c:dLbl>
              <c:idx val="12"/>
              <c:layout>
                <c:manualLayout>
                  <c:x val="0"/>
                  <c:y val="8.1095780915935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5D-4E89-8852-03E98400B093}"/>
                </c:ext>
              </c:extLst>
            </c:dLbl>
            <c:dLbl>
              <c:idx val="13"/>
              <c:layout>
                <c:manualLayout>
                  <c:x val="6.6153964758168191E-4"/>
                  <c:y val="9.06364610236923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5D-4E89-8852-03E98400B093}"/>
                </c:ext>
              </c:extLst>
            </c:dLbl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'C-149'!$AG$42:$AG$55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('C-149'!$D$23,'C-149'!$F$23,'C-149'!$H$23,'C-149'!$J$23,'C-149'!$L$23,'C-149'!$N$23,'C-149'!$P$23,'C-149'!$R$23,'C-149'!$T$23,'C-149'!$V$23,'C-149'!$X$23,'C-149'!$Z$23,'C-149'!$AB$23,'C-149'!$AD$23)</c:f>
              <c:numCache>
                <c:formatCode>_ * #,##0__________\ ;_ * \-#,##0_ ;_ * "-"?????_ ;_ @_ </c:formatCode>
                <c:ptCount val="14"/>
                <c:pt idx="0">
                  <c:v>183</c:v>
                </c:pt>
                <c:pt idx="1">
                  <c:v>606</c:v>
                </c:pt>
                <c:pt idx="2">
                  <c:v>1423</c:v>
                </c:pt>
                <c:pt idx="3">
                  <c:v>1580</c:v>
                </c:pt>
                <c:pt idx="4">
                  <c:v>1568</c:v>
                </c:pt>
                <c:pt idx="5">
                  <c:v>1999</c:v>
                </c:pt>
                <c:pt idx="6">
                  <c:v>2766</c:v>
                </c:pt>
                <c:pt idx="7">
                  <c:v>1986</c:v>
                </c:pt>
                <c:pt idx="8">
                  <c:v>1548</c:v>
                </c:pt>
                <c:pt idx="9">
                  <c:v>1814</c:v>
                </c:pt>
                <c:pt idx="10">
                  <c:v>1672</c:v>
                </c:pt>
                <c:pt idx="11">
                  <c:v>1388</c:v>
                </c:pt>
                <c:pt idx="12">
                  <c:v>1162</c:v>
                </c:pt>
                <c:pt idx="13">
                  <c:v>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07-47BB-B252-04B4C8CA2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8"/>
        <c:axId val="385049256"/>
        <c:axId val="385053568"/>
      </c:barChart>
      <c:catAx>
        <c:axId val="3850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es-PE"/>
          </a:p>
        </c:txPr>
        <c:crossAx val="385053568"/>
        <c:crosses val="autoZero"/>
        <c:auto val="1"/>
        <c:lblAlgn val="ctr"/>
        <c:lblOffset val="100"/>
        <c:noMultiLvlLbl val="0"/>
      </c:catAx>
      <c:valAx>
        <c:axId val="385053568"/>
        <c:scaling>
          <c:orientation val="minMax"/>
        </c:scaling>
        <c:delete val="1"/>
        <c:axPos val="l"/>
        <c:numFmt formatCode="#,##0_ ;\-#,##0\ " sourceLinked="0"/>
        <c:majorTickMark val="out"/>
        <c:minorTickMark val="none"/>
        <c:tickLblPos val="nextTo"/>
        <c:crossAx val="385049256"/>
        <c:crosses val="autoZero"/>
        <c:crossBetween val="between"/>
      </c:val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0021819345287114"/>
          <c:y val="0.18053089001774419"/>
          <c:w val="0.11727580977695991"/>
          <c:h val="0.11091885764253551"/>
        </c:manualLayout>
      </c:layout>
      <c:overlay val="0"/>
      <c:txPr>
        <a:bodyPr/>
        <a:lstStyle/>
        <a:p>
          <a:pPr>
            <a:defRPr sz="1200"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0"/>
    <c:dispBlanksAs val="gap"/>
    <c:showDLblsOverMax val="0"/>
  </c:chart>
  <c:spPr>
    <a:noFill/>
    <a:ln w="19050">
      <a:solidFill>
        <a:srgbClr val="FF4B4B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42742451311239E-2"/>
          <c:y val="5.7294873316714803E-2"/>
          <c:w val="0.8921252490497511"/>
          <c:h val="0.7882257217847769"/>
        </c:manualLayout>
      </c:layout>
      <c:lineChart>
        <c:grouping val="standard"/>
        <c:varyColors val="0"/>
        <c:ser>
          <c:idx val="0"/>
          <c:order val="0"/>
          <c:tx>
            <c:strRef>
              <c:f>'C-150'!$M$73</c:f>
              <c:strCache>
                <c:ptCount val="1"/>
                <c:pt idx="0">
                  <c:v>BOLIVIA</c:v>
                </c:pt>
              </c:strCache>
            </c:strRef>
          </c:tx>
          <c:spPr>
            <a:ln>
              <a:solidFill>
                <a:srgbClr val="FF5353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</c:marker>
          <c:dLbls>
            <c:dLbl>
              <c:idx val="0"/>
              <c:layout>
                <c:manualLayout>
                  <c:x val="-2.0234911580934274E-2"/>
                  <c:y val="2.68817204301073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AE-46F8-8B0D-D9B66CFD5982}"/>
                </c:ext>
              </c:extLst>
            </c:dLbl>
            <c:dLbl>
              <c:idx val="1"/>
              <c:layout>
                <c:manualLayout>
                  <c:x val="-2.9466316710411198E-2"/>
                  <c:y val="-3.76344086021505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50-4540-A2C1-EB5882A90BB9}"/>
                </c:ext>
              </c:extLst>
            </c:dLbl>
            <c:dLbl>
              <c:idx val="2"/>
              <c:layout>
                <c:manualLayout>
                  <c:x val="-3.9645191409897293E-2"/>
                  <c:y val="4.838709677419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AE-46F8-8B0D-D9B66CFD5982}"/>
                </c:ext>
              </c:extLst>
            </c:dLbl>
            <c:dLbl>
              <c:idx val="3"/>
              <c:layout>
                <c:manualLayout>
                  <c:x val="-3.4042950513538749E-2"/>
                  <c:y val="3.9784946236559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AE-46F8-8B0D-D9B66CFD5982}"/>
                </c:ext>
              </c:extLst>
            </c:dLbl>
            <c:dLbl>
              <c:idx val="4"/>
              <c:layout>
                <c:manualLayout>
                  <c:x val="-2.7043765198641573E-2"/>
                  <c:y val="4.4086021505376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AE-46F8-8B0D-D9B66CFD5982}"/>
                </c:ext>
              </c:extLst>
            </c:dLbl>
            <c:dLbl>
              <c:idx val="5"/>
              <c:layout>
                <c:manualLayout>
                  <c:x val="-2.4705882352941175E-2"/>
                  <c:y val="3.118279569892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AE-46F8-8B0D-D9B66CFD5982}"/>
                </c:ext>
              </c:extLst>
            </c:dLbl>
            <c:dLbl>
              <c:idx val="7"/>
              <c:layout>
                <c:manualLayout>
                  <c:x val="-3.5910334042890374E-2"/>
                  <c:y val="3.5483870967741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AE-46F8-8B0D-D9B66CFD5982}"/>
                </c:ext>
              </c:extLst>
            </c:dLbl>
            <c:dLbl>
              <c:idx val="8"/>
              <c:layout>
                <c:manualLayout>
                  <c:x val="-3.404289030800297E-2"/>
                  <c:y val="3.5483870967741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AE-46F8-8B0D-D9B66CFD5982}"/>
                </c:ext>
              </c:extLst>
            </c:dLbl>
            <c:dLbl>
              <c:idx val="9"/>
              <c:layout>
                <c:manualLayout>
                  <c:x val="-3.0778652668416576E-2"/>
                  <c:y val="4.40860215053763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9AE-46F8-8B0D-D9B66CFD5982}"/>
                </c:ext>
              </c:extLst>
            </c:dLbl>
            <c:dLbl>
              <c:idx val="10"/>
              <c:layout>
                <c:manualLayout>
                  <c:x val="-3.474872727523233E-2"/>
                  <c:y val="4.8387096774193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9AE-46F8-8B0D-D9B66CFD5982}"/>
                </c:ext>
              </c:extLst>
            </c:dLbl>
            <c:dLbl>
              <c:idx val="11"/>
              <c:layout>
                <c:manualLayout>
                  <c:x val="-2.2485516082143404E-2"/>
                  <c:y val="3.9784946236559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9AE-46F8-8B0D-D9B66CFD5982}"/>
                </c:ext>
              </c:extLst>
            </c:dLbl>
            <c:dLbl>
              <c:idx val="12"/>
              <c:layout>
                <c:manualLayout>
                  <c:x val="-2.9466316710411198E-2"/>
                  <c:y val="2.68817204301075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50-4540-A2C1-EB5882A90BB9}"/>
                </c:ext>
              </c:extLst>
            </c:dLbl>
            <c:dLbl>
              <c:idx val="13"/>
              <c:layout>
                <c:manualLayout>
                  <c:x val="-3.604549431321213E-3"/>
                  <c:y val="5.37634408602150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50-4540-A2C1-EB5882A90B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'C-150'!$N$72:$AA$72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'C-150'!$N$73:$AA$73</c:f>
              <c:numCache>
                <c:formatCode>0</c:formatCode>
                <c:ptCount val="14"/>
                <c:pt idx="0">
                  <c:v>18</c:v>
                </c:pt>
                <c:pt idx="1">
                  <c:v>142</c:v>
                </c:pt>
                <c:pt idx="2">
                  <c:v>212</c:v>
                </c:pt>
                <c:pt idx="3">
                  <c:v>170</c:v>
                </c:pt>
                <c:pt idx="4">
                  <c:v>244</c:v>
                </c:pt>
                <c:pt idx="5">
                  <c:v>263</c:v>
                </c:pt>
                <c:pt idx="6">
                  <c:v>773</c:v>
                </c:pt>
                <c:pt idx="7">
                  <c:v>310</c:v>
                </c:pt>
                <c:pt idx="8">
                  <c:v>221</c:v>
                </c:pt>
                <c:pt idx="9">
                  <c:v>208</c:v>
                </c:pt>
                <c:pt idx="10">
                  <c:v>164</c:v>
                </c:pt>
                <c:pt idx="11">
                  <c:v>132</c:v>
                </c:pt>
                <c:pt idx="12">
                  <c:v>108</c:v>
                </c:pt>
                <c:pt idx="1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F8-4E48-BF66-21C225873E8A}"/>
            </c:ext>
          </c:extLst>
        </c:ser>
        <c:ser>
          <c:idx val="1"/>
          <c:order val="1"/>
          <c:tx>
            <c:strRef>
              <c:f>'C-150'!$M$74</c:f>
              <c:strCache>
                <c:ptCount val="1"/>
                <c:pt idx="0">
                  <c:v>COLOMBIA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'C-150'!$N$72:$AA$72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'C-150'!$N$74:$AA$74</c:f>
              <c:numCache>
                <c:formatCode>0</c:formatCode>
                <c:ptCount val="14"/>
                <c:pt idx="0">
                  <c:v>136</c:v>
                </c:pt>
                <c:pt idx="1">
                  <c:v>395</c:v>
                </c:pt>
                <c:pt idx="2">
                  <c:v>928</c:v>
                </c:pt>
                <c:pt idx="3">
                  <c:v>1116</c:v>
                </c:pt>
                <c:pt idx="4">
                  <c:v>1234</c:v>
                </c:pt>
                <c:pt idx="5">
                  <c:v>1552</c:v>
                </c:pt>
                <c:pt idx="6">
                  <c:v>1939</c:v>
                </c:pt>
                <c:pt idx="7">
                  <c:v>1714</c:v>
                </c:pt>
                <c:pt idx="8">
                  <c:v>1223</c:v>
                </c:pt>
                <c:pt idx="9">
                  <c:v>1451</c:v>
                </c:pt>
                <c:pt idx="10">
                  <c:v>1383</c:v>
                </c:pt>
                <c:pt idx="11">
                  <c:v>1225</c:v>
                </c:pt>
                <c:pt idx="12">
                  <c:v>1117</c:v>
                </c:pt>
                <c:pt idx="13">
                  <c:v>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F8-4E48-BF66-21C225873E8A}"/>
            </c:ext>
          </c:extLst>
        </c:ser>
        <c:ser>
          <c:idx val="2"/>
          <c:order val="2"/>
          <c:tx>
            <c:strRef>
              <c:f>'C-150'!$M$75</c:f>
              <c:strCache>
                <c:ptCount val="1"/>
                <c:pt idx="0">
                  <c:v>ECUADOR</c:v>
                </c:pt>
              </c:strCache>
            </c:strRef>
          </c:tx>
          <c:spPr>
            <a:ln>
              <a:solidFill>
                <a:srgbClr val="FF9999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5"/>
            <c:spPr>
              <a:ln>
                <a:solidFill>
                  <a:schemeClr val="tx2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  <a:bevelB/>
              </a:sp3d>
            </c:spPr>
          </c:marker>
          <c:dLbls>
            <c:dLbl>
              <c:idx val="0"/>
              <c:layout>
                <c:manualLayout>
                  <c:x val="-6.1406300590378958E-2"/>
                  <c:y val="-1.182795698924731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454068241469825E-2"/>
                      <c:h val="5.37634408602150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A9AE-46F8-8B0D-D9B66CFD5982}"/>
                </c:ext>
              </c:extLst>
            </c:dLbl>
            <c:dLbl>
              <c:idx val="1"/>
              <c:layout>
                <c:manualLayout>
                  <c:x val="-4.3380018674136323E-2"/>
                  <c:y val="3.9784946236559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9AE-46F8-8B0D-D9B66CFD5982}"/>
                </c:ext>
              </c:extLst>
            </c:dLbl>
            <c:dLbl>
              <c:idx val="6"/>
              <c:layout>
                <c:manualLayout>
                  <c:x val="-3.2773127768477697E-2"/>
                  <c:y val="4.2569807806282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9AE-46F8-8B0D-D9B66CFD59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'C-150'!$N$72:$AA$72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'C-150'!$N$75:$AA$75</c:f>
              <c:numCache>
                <c:formatCode>0</c:formatCode>
                <c:ptCount val="14"/>
                <c:pt idx="0">
                  <c:v>32</c:v>
                </c:pt>
                <c:pt idx="1">
                  <c:v>117</c:v>
                </c:pt>
                <c:pt idx="2">
                  <c:v>365</c:v>
                </c:pt>
                <c:pt idx="3">
                  <c:v>382</c:v>
                </c:pt>
                <c:pt idx="4">
                  <c:v>347</c:v>
                </c:pt>
                <c:pt idx="5">
                  <c:v>521</c:v>
                </c:pt>
                <c:pt idx="6">
                  <c:v>528</c:v>
                </c:pt>
                <c:pt idx="7">
                  <c:v>393</c:v>
                </c:pt>
                <c:pt idx="8">
                  <c:v>362</c:v>
                </c:pt>
                <c:pt idx="9">
                  <c:v>421</c:v>
                </c:pt>
                <c:pt idx="10">
                  <c:v>391</c:v>
                </c:pt>
                <c:pt idx="11">
                  <c:v>326</c:v>
                </c:pt>
                <c:pt idx="12">
                  <c:v>206</c:v>
                </c:pt>
                <c:pt idx="1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3F8-4E48-BF66-21C225873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50040"/>
        <c:axId val="385049648"/>
      </c:lineChart>
      <c:catAx>
        <c:axId val="38505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85049648"/>
        <c:crosses val="autoZero"/>
        <c:auto val="1"/>
        <c:lblAlgn val="ctr"/>
        <c:lblOffset val="100"/>
        <c:noMultiLvlLbl val="0"/>
      </c:catAx>
      <c:valAx>
        <c:axId val="385049648"/>
        <c:scaling>
          <c:orientation val="minMax"/>
        </c:scaling>
        <c:delete val="0"/>
        <c:axPos val="l"/>
        <c:numFmt formatCode="#,##0_ ;[Red]\-#,##0\ " sourceLinked="0"/>
        <c:majorTickMark val="none"/>
        <c:minorTickMark val="none"/>
        <c:tickLblPos val="nextTo"/>
        <c:txPr>
          <a:bodyPr/>
          <a:lstStyle/>
          <a:p>
            <a:pPr>
              <a:defRPr sz="1000" b="1">
                <a:latin typeface="Arial" pitchFamily="34" charset="0"/>
                <a:cs typeface="Arial" pitchFamily="34" charset="0"/>
              </a:defRPr>
            </a:pPr>
            <a:endParaRPr lang="es-PE"/>
          </a:p>
        </c:txPr>
        <c:crossAx val="385050040"/>
        <c:crosses val="autoZero"/>
        <c:crossBetween val="between"/>
      </c:valAx>
      <c:spPr>
        <a:noFill/>
        <a:ln>
          <a:noFill/>
        </a:ln>
        <a:effectLst/>
        <a:scene3d>
          <a:camera prst="orthographicFront"/>
          <a:lightRig rig="threePt" dir="t"/>
        </a:scene3d>
        <a:sp3d>
          <a:bevelB/>
        </a:sp3d>
      </c:spPr>
    </c:plotArea>
    <c:legend>
      <c:legendPos val="r"/>
      <c:layout>
        <c:manualLayout>
          <c:xMode val="edge"/>
          <c:yMode val="edge"/>
          <c:x val="0.15414484606746995"/>
          <c:y val="6.0583494902333196E-2"/>
          <c:w val="0.17775077327932437"/>
          <c:h val="0.15199153331639997"/>
        </c:manualLayout>
      </c:layout>
      <c:overlay val="0"/>
      <c:txPr>
        <a:bodyPr/>
        <a:lstStyle/>
        <a:p>
          <a:pPr>
            <a:defRPr sz="800" b="1">
              <a:latin typeface="Arial" pitchFamily="34" charset="0"/>
              <a:cs typeface="Arial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TRABAJADOR CON DESPLAZAMIENTO</a:t>
            </a:r>
          </a:p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INDIVIDUAL</a:t>
            </a:r>
          </a:p>
        </c:rich>
      </c:tx>
      <c:layout>
        <c:manualLayout>
          <c:xMode val="edge"/>
          <c:yMode val="edge"/>
          <c:x val="0.2228716963156763"/>
          <c:y val="4.55958232002857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375379464190135E-2"/>
          <c:y val="0.32208526783892943"/>
          <c:w val="0.82714809914666054"/>
          <c:h val="0.63437868712006851"/>
        </c:manualLayout>
      </c:layout>
      <c:doughnutChart>
        <c:varyColors val="1"/>
        <c:ser>
          <c:idx val="0"/>
          <c:order val="0"/>
          <c:tx>
            <c:strRef>
              <c:f>'C-138 - G-21'!$D$7</c:f>
              <c:strCache>
                <c:ptCount val="1"/>
                <c:pt idx="0">
                  <c:v>TRABAJADOR CON DESPLAZAMIENTO INDIVIDUAL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dPt>
            <c:idx val="0"/>
            <c:bubble3D val="0"/>
            <c:spPr>
              <a:solidFill>
                <a:srgbClr val="FF9999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0-5ABF-40A6-846C-8D22B8D40FF8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5ABF-40A6-846C-8D22B8D40FF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2-5ABF-40A6-846C-8D22B8D40FF8}"/>
              </c:ext>
            </c:extLst>
          </c:dPt>
          <c:dLbls>
            <c:dLbl>
              <c:idx val="0"/>
              <c:layout>
                <c:manualLayout>
                  <c:x val="0.12557832801602506"/>
                  <c:y val="-9.381064947875035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BF-40A6-846C-8D22B8D40FF8}"/>
                </c:ext>
              </c:extLst>
            </c:dLbl>
            <c:dLbl>
              <c:idx val="1"/>
              <c:layout>
                <c:manualLayout>
                  <c:x val="0.15927742311167059"/>
                  <c:y val="1.555143620006446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BF-40A6-846C-8D22B8D40FF8}"/>
                </c:ext>
              </c:extLst>
            </c:dLbl>
            <c:dLbl>
              <c:idx val="2"/>
              <c:layout>
                <c:manualLayout>
                  <c:x val="-0.16737244032731713"/>
                  <c:y val="2.1161374806550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46664354557636"/>
                      <c:h val="0.13434193296032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BF-40A6-846C-8D22B8D40FF8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'C-138 - G-21'!$C$58:$C$60</c:f>
              <c:strCache>
                <c:ptCount val="3"/>
                <c:pt idx="0">
                  <c:v>BOLIVIA</c:v>
                </c:pt>
                <c:pt idx="1">
                  <c:v>COLOMBIA</c:v>
                </c:pt>
                <c:pt idx="2">
                  <c:v>ECUADOR</c:v>
                </c:pt>
              </c:strCache>
            </c:strRef>
          </c:cat>
          <c:val>
            <c:numRef>
              <c:f>'C-138 - G-21'!$D$58:$D$60</c:f>
              <c:numCache>
                <c:formatCode>_ * #,##0_______________ ;_ * \-#,##0_ ;_ * "-"???????_ ;_ @_ </c:formatCode>
                <c:ptCount val="3"/>
                <c:pt idx="0">
                  <c:v>99</c:v>
                </c:pt>
                <c:pt idx="1">
                  <c:v>984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F-40A6-846C-8D22B8D40FF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55323022223164E-2"/>
          <c:y val="1.5486352281506291E-2"/>
          <c:w val="0.94514890824343045"/>
          <c:h val="0.9289602225951602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'C-151'!$W$37</c:f>
              <c:strCache>
                <c:ptCount val="1"/>
                <c:pt idx="0">
                  <c:v>2006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-1.0014305474797147E-2"/>
                  <c:y val="-6.9289759955538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D97-470F-8DAE-58A966F886E4}"/>
                </c:ext>
              </c:extLst>
            </c:dLbl>
            <c:dLbl>
              <c:idx val="4"/>
              <c:layout>
                <c:manualLayout>
                  <c:x val="-8.679064744824193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97-470F-8DAE-58A966F886E4}"/>
                </c:ext>
              </c:extLst>
            </c:dLbl>
            <c:dLbl>
              <c:idx val="5"/>
              <c:layout>
                <c:manualLayout>
                  <c:x val="-4.00572218991885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D97-470F-8DAE-58A966F886E4}"/>
                </c:ext>
              </c:extLst>
            </c:dLbl>
            <c:dLbl>
              <c:idx val="6"/>
              <c:layout>
                <c:manualLayout>
                  <c:x val="-2.6704814599458082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D97-470F-8DAE-58A966F886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'C-151'!$W$40:$W$47</c:f>
              <c:numCache>
                <c:formatCode>_ * #,##0__________\ ;_ * \-#,##0_ ;_ * "-"?????_ ;_ @_ </c:formatCode>
                <c:ptCount val="8"/>
                <c:pt idx="0">
                  <c:v>45</c:v>
                </c:pt>
                <c:pt idx="1">
                  <c:v>20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39</c:v>
                </c:pt>
                <c:pt idx="6">
                  <c:v>7</c:v>
                </c:pt>
                <c:pt idx="7" formatCode="General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0-4898-92CF-7C48C6EC298D}"/>
            </c:ext>
          </c:extLst>
        </c:ser>
        <c:ser>
          <c:idx val="1"/>
          <c:order val="1"/>
          <c:tx>
            <c:v>2007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0028610949594295E-3"/>
                  <c:y val="9.0931443511204938E-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0936574645975904E-2"/>
                      <c:h val="3.419458746950158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D97-470F-8DAE-58A966F886E4}"/>
                </c:ext>
              </c:extLst>
            </c:dLbl>
            <c:dLbl>
              <c:idx val="1"/>
              <c:layout>
                <c:manualLayout>
                  <c:x val="-1.6022888759675436E-2"/>
                  <c:y val="-2.30965866518460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4108517381690531E-2"/>
                      <c:h val="4.343322213024001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7D1-45DD-94FB-9AD5659CCCB9}"/>
                </c:ext>
              </c:extLst>
            </c:dLbl>
            <c:dLbl>
              <c:idx val="3"/>
              <c:layout>
                <c:manualLayout>
                  <c:x val="1.4687648029702483E-2"/>
                  <c:y val="4.61931733036921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97-470F-8DAE-58A966F886E4}"/>
                </c:ext>
              </c:extLst>
            </c:dLbl>
            <c:dLbl>
              <c:idx val="5"/>
              <c:layout>
                <c:manualLayout>
                  <c:x val="4.00572218991876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97-470F-8DAE-58A966F886E4}"/>
                </c:ext>
              </c:extLst>
            </c:dLbl>
            <c:dLbl>
              <c:idx val="6"/>
              <c:layout>
                <c:manualLayout>
                  <c:x val="4.005722189918859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97-470F-8DAE-58A966F886E4}"/>
                </c:ext>
              </c:extLst>
            </c:dLbl>
            <c:dLbl>
              <c:idx val="7"/>
              <c:layout>
                <c:manualLayout>
                  <c:x val="6.3053591084055701E-3"/>
                  <c:y val="-2.32974617791943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86188119147787E-2"/>
                      <c:h val="3.449334189197146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7A3-4781-BACC-406D6CFA8E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'C-151'!$X$40:$X$47</c:f>
              <c:numCache>
                <c:formatCode>_ * #,##0__________\ ;_ * \-#,##0_ ;_ * "-"?????_ ;_ @_ </c:formatCode>
                <c:ptCount val="8"/>
                <c:pt idx="0">
                  <c:v>192</c:v>
                </c:pt>
                <c:pt idx="1">
                  <c:v>76</c:v>
                </c:pt>
                <c:pt idx="2">
                  <c:v>178</c:v>
                </c:pt>
                <c:pt idx="3">
                  <c:v>21</c:v>
                </c:pt>
                <c:pt idx="4">
                  <c:v>34</c:v>
                </c:pt>
                <c:pt idx="5">
                  <c:v>42</c:v>
                </c:pt>
                <c:pt idx="6">
                  <c:v>70</c:v>
                </c:pt>
                <c:pt idx="7" formatCode="General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00-4898-92CF-7C48C6EC298D}"/>
            </c:ext>
          </c:extLst>
        </c:ser>
        <c:ser>
          <c:idx val="2"/>
          <c:order val="2"/>
          <c:tx>
            <c:v>2008</c:v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  <a:contourClr>
                <a:srgbClr val="FF0000"/>
              </a:contourClr>
            </a:sp3d>
          </c:spPr>
          <c:invertIfNegative val="0"/>
          <c:dLbls>
            <c:dLbl>
              <c:idx val="3"/>
              <c:layout>
                <c:manualLayout>
                  <c:x val="-1.1813095525908004E-2"/>
                  <c:y val="2.31602386623022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A3-4781-BACC-406D6CFA8E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'C-151'!$Y$40:$Y$47</c:f>
              <c:numCache>
                <c:formatCode>_ * #,##0__________\ ;_ * \-#,##0_ ;_ * "-"?????_ ;_ @_ </c:formatCode>
                <c:ptCount val="8"/>
                <c:pt idx="0">
                  <c:v>244</c:v>
                </c:pt>
                <c:pt idx="1">
                  <c:v>146</c:v>
                </c:pt>
                <c:pt idx="2">
                  <c:v>587</c:v>
                </c:pt>
                <c:pt idx="3">
                  <c:v>33</c:v>
                </c:pt>
                <c:pt idx="4">
                  <c:v>185</c:v>
                </c:pt>
                <c:pt idx="5">
                  <c:v>92</c:v>
                </c:pt>
                <c:pt idx="6">
                  <c:v>111</c:v>
                </c:pt>
                <c:pt idx="7" formatCode="General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00-4898-92CF-7C48C6EC298D}"/>
            </c:ext>
          </c:extLst>
        </c:ser>
        <c:ser>
          <c:idx val="3"/>
          <c:order val="3"/>
          <c:tx>
            <c:v>2009</c:v>
          </c:tx>
          <c:spPr>
            <a:solidFill>
              <a:srgbClr val="FF8989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'C-151'!$Z$40:$Z$47</c:f>
              <c:numCache>
                <c:formatCode>_ * #,##0__________\ ;_ * \-#,##0_ ;_ * "-"?????_ ;_ @_ </c:formatCode>
                <c:ptCount val="8"/>
                <c:pt idx="0">
                  <c:v>316</c:v>
                </c:pt>
                <c:pt idx="1">
                  <c:v>238</c:v>
                </c:pt>
                <c:pt idx="2">
                  <c:v>597</c:v>
                </c:pt>
                <c:pt idx="3">
                  <c:v>74</c:v>
                </c:pt>
                <c:pt idx="4">
                  <c:v>92</c:v>
                </c:pt>
                <c:pt idx="5">
                  <c:v>96</c:v>
                </c:pt>
                <c:pt idx="6">
                  <c:v>123</c:v>
                </c:pt>
                <c:pt idx="7" formatCode="General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00-4898-92CF-7C48C6EC298D}"/>
            </c:ext>
          </c:extLst>
        </c:ser>
        <c:ser>
          <c:idx val="4"/>
          <c:order val="4"/>
          <c:tx>
            <c:v>2010</c:v>
          </c:tx>
          <c:spPr>
            <a:solidFill>
              <a:srgbClr val="FF4B4B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'C-151'!$AA$40:$AA$47</c:f>
              <c:numCache>
                <c:formatCode>_ * #,##0__________\ ;_ * \-#,##0_ ;_ * "-"?????_ ;_ @_ </c:formatCode>
                <c:ptCount val="8"/>
                <c:pt idx="0">
                  <c:v>454</c:v>
                </c:pt>
                <c:pt idx="1">
                  <c:v>263</c:v>
                </c:pt>
                <c:pt idx="2">
                  <c:v>291</c:v>
                </c:pt>
                <c:pt idx="3">
                  <c:v>110</c:v>
                </c:pt>
                <c:pt idx="4">
                  <c:v>138</c:v>
                </c:pt>
                <c:pt idx="5">
                  <c:v>249</c:v>
                </c:pt>
                <c:pt idx="6">
                  <c:v>155</c:v>
                </c:pt>
                <c:pt idx="7" formatCode="General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00-4898-92CF-7C48C6EC298D}"/>
            </c:ext>
          </c:extLst>
        </c:ser>
        <c:ser>
          <c:idx val="5"/>
          <c:order val="5"/>
          <c:tx>
            <c:v>2011</c:v>
          </c:tx>
          <c:spPr>
            <a:solidFill>
              <a:srgbClr val="C0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'C-151'!$AB$40:$AB$47</c:f>
              <c:numCache>
                <c:formatCode>_ * #,##0__________\ ;_ * \-#,##0_ ;_ * "-"?????_ ;_ @_ </c:formatCode>
                <c:ptCount val="8"/>
                <c:pt idx="0">
                  <c:v>592</c:v>
                </c:pt>
                <c:pt idx="1">
                  <c:v>366</c:v>
                </c:pt>
                <c:pt idx="2">
                  <c:v>290</c:v>
                </c:pt>
                <c:pt idx="3">
                  <c:v>283</c:v>
                </c:pt>
                <c:pt idx="4">
                  <c:v>144</c:v>
                </c:pt>
                <c:pt idx="5">
                  <c:v>211</c:v>
                </c:pt>
                <c:pt idx="6">
                  <c:v>198</c:v>
                </c:pt>
                <c:pt idx="7" formatCode="General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E00-4898-92CF-7C48C6EC298D}"/>
            </c:ext>
          </c:extLst>
        </c:ser>
        <c:ser>
          <c:idx val="6"/>
          <c:order val="6"/>
          <c:tx>
            <c:v>2012</c:v>
          </c:tx>
          <c:spPr>
            <a:solidFill>
              <a:srgbClr val="FF8989"/>
            </a:solidFill>
            <a:ln>
              <a:solidFill>
                <a:srgbClr val="FF8989"/>
              </a:solidFill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  <a:contourClr>
                <a:srgbClr val="FF8989"/>
              </a:contourClr>
            </a:sp3d>
          </c:spPr>
          <c:invertIfNegative val="0"/>
          <c:dLbls>
            <c:numFmt formatCode="_ * #,##0______\ ;_ * \-#,##0_ ;_ * &quot;-&quot;????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'C-151'!$AC$40:$AC$47</c:f>
              <c:numCache>
                <c:formatCode>_ * #,##0__________\ ;_ * \-#,##0_ ;_ * "-"?????_ ;_ @_ </c:formatCode>
                <c:ptCount val="8"/>
                <c:pt idx="0">
                  <c:v>1065</c:v>
                </c:pt>
                <c:pt idx="1">
                  <c:v>366</c:v>
                </c:pt>
                <c:pt idx="2">
                  <c:v>375</c:v>
                </c:pt>
                <c:pt idx="3">
                  <c:v>308</c:v>
                </c:pt>
                <c:pt idx="4">
                  <c:v>370</c:v>
                </c:pt>
                <c:pt idx="5">
                  <c:v>207</c:v>
                </c:pt>
                <c:pt idx="6">
                  <c:v>248</c:v>
                </c:pt>
                <c:pt idx="7" formatCode="General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E00-4898-92CF-7C48C6EC298D}"/>
            </c:ext>
          </c:extLst>
        </c:ser>
        <c:ser>
          <c:idx val="7"/>
          <c:order val="7"/>
          <c:tx>
            <c:v>2013</c:v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0"/>
              <c:layout>
                <c:manualLayout>
                  <c:x val="2.3610096544845324E-3"/>
                  <c:y val="-2.287580992975865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19-438E-BA53-8C407DF816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'C-151'!$AD$40:$AD$47</c:f>
              <c:numCache>
                <c:formatCode>_ * #,##0__________\ ;_ * \-#,##0_ ;_ * "-"?????_ ;_ @_ </c:formatCode>
                <c:ptCount val="8"/>
                <c:pt idx="0">
                  <c:v>647</c:v>
                </c:pt>
                <c:pt idx="1">
                  <c:v>387</c:v>
                </c:pt>
                <c:pt idx="2">
                  <c:v>364</c:v>
                </c:pt>
                <c:pt idx="3">
                  <c:v>237</c:v>
                </c:pt>
                <c:pt idx="4">
                  <c:v>170</c:v>
                </c:pt>
                <c:pt idx="5">
                  <c:v>168</c:v>
                </c:pt>
                <c:pt idx="6">
                  <c:v>181</c:v>
                </c:pt>
                <c:pt idx="7" formatCode="General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E00-4898-92CF-7C48C6EC298D}"/>
            </c:ext>
          </c:extLst>
        </c:ser>
        <c:ser>
          <c:idx val="9"/>
          <c:order val="8"/>
          <c:tx>
            <c:v>2014</c:v>
          </c:tx>
          <c:spPr>
            <a:solidFill>
              <a:srgbClr val="FF535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'C-151'!$AE$40:$AE$47</c:f>
              <c:numCache>
                <c:formatCode>_ * #,##0__________\ ;_ * \-#,##0_ ;_ * "-"?????_ ;_ @_ </c:formatCode>
                <c:ptCount val="8"/>
                <c:pt idx="0">
                  <c:v>458</c:v>
                </c:pt>
                <c:pt idx="1">
                  <c:v>262</c:v>
                </c:pt>
                <c:pt idx="2">
                  <c:v>238</c:v>
                </c:pt>
                <c:pt idx="3">
                  <c:v>183</c:v>
                </c:pt>
                <c:pt idx="4">
                  <c:v>161</c:v>
                </c:pt>
                <c:pt idx="5">
                  <c:v>165</c:v>
                </c:pt>
                <c:pt idx="6">
                  <c:v>162</c:v>
                </c:pt>
                <c:pt idx="7" formatCode="General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7-4AC8-82B9-16A1AF9C94B1}"/>
            </c:ext>
          </c:extLst>
        </c:ser>
        <c:ser>
          <c:idx val="8"/>
          <c:order val="9"/>
          <c:tx>
            <c:v>2015</c:v>
          </c:tx>
          <c:spPr>
            <a:solidFill>
              <a:srgbClr val="FF8989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'C-151'!$AF$40:$AF$47</c:f>
              <c:numCache>
                <c:formatCode>_ * #,##0__________\ ;_ * \-#,##0_ ;_ * "-"?????_ ;_ @_ </c:formatCode>
                <c:ptCount val="8"/>
                <c:pt idx="0">
                  <c:v>536</c:v>
                </c:pt>
                <c:pt idx="1">
                  <c:v>288</c:v>
                </c:pt>
                <c:pt idx="2">
                  <c:v>229</c:v>
                </c:pt>
                <c:pt idx="3">
                  <c:v>347</c:v>
                </c:pt>
                <c:pt idx="4">
                  <c:v>98</c:v>
                </c:pt>
                <c:pt idx="5">
                  <c:v>219</c:v>
                </c:pt>
                <c:pt idx="6">
                  <c:v>135</c:v>
                </c:pt>
                <c:pt idx="7" formatCode="General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E00-4898-92CF-7C48C6EC298D}"/>
            </c:ext>
          </c:extLst>
        </c:ser>
        <c:ser>
          <c:idx val="10"/>
          <c:order val="10"/>
          <c:tx>
            <c:v>2016</c:v>
          </c:tx>
          <c:spPr>
            <a:solidFill>
              <a:srgbClr val="FF535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4"/>
              <c:layout>
                <c:manualLayout>
                  <c:x val="3.5487957175704063E-3"/>
                  <c:y val="2.315962580609630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A3-4781-BACC-406D6CFA8E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'C-151'!$AG$40:$AG$47</c:f>
              <c:numCache>
                <c:formatCode>_ * #,##0__________\ ;_ * \-#,##0_ ;_ * "-"?????_ ;_ @_ </c:formatCode>
                <c:ptCount val="8"/>
                <c:pt idx="0">
                  <c:v>547</c:v>
                </c:pt>
                <c:pt idx="1">
                  <c:v>239</c:v>
                </c:pt>
                <c:pt idx="2">
                  <c:v>298</c:v>
                </c:pt>
                <c:pt idx="3">
                  <c:v>267</c:v>
                </c:pt>
                <c:pt idx="4">
                  <c:v>123</c:v>
                </c:pt>
                <c:pt idx="5">
                  <c:v>141</c:v>
                </c:pt>
                <c:pt idx="6">
                  <c:v>96</c:v>
                </c:pt>
                <c:pt idx="7" formatCode="General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19-438E-BA53-8C407DF8167F}"/>
            </c:ext>
          </c:extLst>
        </c:ser>
        <c:ser>
          <c:idx val="11"/>
          <c:order val="11"/>
          <c:tx>
            <c:v>2017</c:v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D97-470F-8DAE-58A966F886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'C-151'!$AH$40:$AH$47</c:f>
              <c:numCache>
                <c:formatCode>_ * #,##0__________\ ;_ * \-#,##0_ ;_ * "-"?????_ ;_ @_ </c:formatCode>
                <c:ptCount val="8"/>
                <c:pt idx="0">
                  <c:v>553</c:v>
                </c:pt>
                <c:pt idx="1">
                  <c:v>205</c:v>
                </c:pt>
                <c:pt idx="2">
                  <c:v>216</c:v>
                </c:pt>
                <c:pt idx="3">
                  <c:v>0</c:v>
                </c:pt>
                <c:pt idx="4">
                  <c:v>86</c:v>
                </c:pt>
                <c:pt idx="5">
                  <c:v>96</c:v>
                </c:pt>
                <c:pt idx="6">
                  <c:v>101</c:v>
                </c:pt>
                <c:pt idx="7" formatCode="General">
                  <c:v>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19-438E-BA53-8C407DF8167F}"/>
            </c:ext>
          </c:extLst>
        </c:ser>
        <c:ser>
          <c:idx val="12"/>
          <c:order val="12"/>
          <c:tx>
            <c:v>2018</c:v>
          </c:tx>
          <c:spPr>
            <a:solidFill>
              <a:srgbClr val="FFC5C5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  <c:extLst xmlns:c15="http://schemas.microsoft.com/office/drawing/2012/chart"/>
            </c:strRef>
          </c:cat>
          <c:val>
            <c:numRef>
              <c:f>'C-151'!$AI$40:$AI$47</c:f>
              <c:numCache>
                <c:formatCode>_ * #,##0__________\ ;_ * \-#,##0_ ;_ * "-"?????_ ;_ @_ </c:formatCode>
                <c:ptCount val="8"/>
                <c:pt idx="0">
                  <c:v>543</c:v>
                </c:pt>
                <c:pt idx="1">
                  <c:v>164</c:v>
                </c:pt>
                <c:pt idx="2">
                  <c:v>118</c:v>
                </c:pt>
                <c:pt idx="3">
                  <c:v>99</c:v>
                </c:pt>
                <c:pt idx="4">
                  <c:v>87</c:v>
                </c:pt>
                <c:pt idx="5">
                  <c:v>107</c:v>
                </c:pt>
                <c:pt idx="6">
                  <c:v>93</c:v>
                </c:pt>
                <c:pt idx="7" formatCode="General">
                  <c:v>220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7A3-4781-BACC-406D6CFA8ED5}"/>
            </c:ext>
          </c:extLst>
        </c:ser>
        <c:ser>
          <c:idx val="13"/>
          <c:order val="13"/>
          <c:tx>
            <c:v>2019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hade val="51000"/>
                    <a:satMod val="130000"/>
                  </a:schemeClr>
                </a:gs>
                <a:gs pos="80000">
                  <a:schemeClr val="accent2">
                    <a:lumMod val="80000"/>
                    <a:lumOff val="20000"/>
                    <a:shade val="93000"/>
                    <a:satMod val="130000"/>
                  </a:schemeClr>
                </a:gs>
                <a:gs pos="100000">
                  <a:schemeClr val="accent2">
                    <a:lumMod val="80000"/>
                    <a:lumOff val="2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'C-151'!$V$40:$V$47</c:f>
              <c:strCache>
                <c:ptCount val="8"/>
                <c:pt idx="0">
                  <c:v>K</c:v>
                </c:pt>
                <c:pt idx="1">
                  <c:v>G</c:v>
                </c:pt>
                <c:pt idx="2">
                  <c:v>F</c:v>
                </c:pt>
                <c:pt idx="3">
                  <c:v>O</c:v>
                </c:pt>
                <c:pt idx="4">
                  <c:v>I</c:v>
                </c:pt>
                <c:pt idx="5">
                  <c:v>D</c:v>
                </c:pt>
                <c:pt idx="6">
                  <c:v>C</c:v>
                </c:pt>
                <c:pt idx="7">
                  <c:v>OTROS</c:v>
                </c:pt>
              </c:strCache>
            </c:strRef>
          </c:cat>
          <c:val>
            <c:numRef>
              <c:f>'C-151'!$AJ$40:$AJ$47</c:f>
              <c:numCache>
                <c:formatCode>_ * #,##0__________\ ;_ * \-#,##0_ ;_ * "-"?????_ ;_ @_ </c:formatCode>
                <c:ptCount val="8"/>
                <c:pt idx="0">
                  <c:v>493</c:v>
                </c:pt>
                <c:pt idx="1">
                  <c:v>121</c:v>
                </c:pt>
                <c:pt idx="2">
                  <c:v>84</c:v>
                </c:pt>
                <c:pt idx="3">
                  <c:v>100</c:v>
                </c:pt>
                <c:pt idx="4">
                  <c:v>76</c:v>
                </c:pt>
                <c:pt idx="5">
                  <c:v>100</c:v>
                </c:pt>
                <c:pt idx="6">
                  <c:v>86</c:v>
                </c:pt>
                <c:pt idx="7" formatCode="General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3-4781-BACC-406D6CFA8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5046512"/>
        <c:axId val="385052000"/>
        <c:axId val="0"/>
        <c:extLst/>
      </c:bar3DChart>
      <c:catAx>
        <c:axId val="385046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385052000"/>
        <c:crosses val="autoZero"/>
        <c:auto val="1"/>
        <c:lblAlgn val="ctr"/>
        <c:lblOffset val="100"/>
        <c:noMultiLvlLbl val="0"/>
      </c:catAx>
      <c:valAx>
        <c:axId val="3850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3850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22225" cap="flat" cmpd="sng" algn="ctr">
      <a:solidFill>
        <a:srgbClr val="FF9999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TRABAJADOR DE EMPRESA</a:t>
            </a:r>
          </a:p>
        </c:rich>
      </c:tx>
      <c:layout>
        <c:manualLayout>
          <c:xMode val="edge"/>
          <c:yMode val="edge"/>
          <c:x val="0.26888022284122565"/>
          <c:y val="5.2202274909373902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'C-138 - G-21'!$E$7</c:f>
              <c:strCache>
                <c:ptCount val="1"/>
                <c:pt idx="0">
                  <c:v>TRABAJADOR DE EMPRESA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dPt>
            <c:idx val="1"/>
            <c:bubble3D val="0"/>
            <c:spPr>
              <a:solidFill>
                <a:srgbClr val="FF535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FB9D-48F7-9A54-F437C25BECD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2-FB9D-48F7-9A54-F437C25BECD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9D-48F7-9A54-F437C25BECD5}"/>
                </c:ext>
              </c:extLst>
            </c:dLbl>
            <c:dLbl>
              <c:idx val="1"/>
              <c:layout>
                <c:manualLayout>
                  <c:x val="0.160137917364124"/>
                  <c:y val="7.69963790107090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9D-48F7-9A54-F437C25BECD5}"/>
                </c:ext>
              </c:extLst>
            </c:dLbl>
            <c:dLbl>
              <c:idx val="2"/>
              <c:layout>
                <c:manualLayout>
                  <c:x val="-0.18357917096629608"/>
                  <c:y val="2.797550495435078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B9D-48F7-9A54-F437C25BECD5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'C-138 - G-21'!$C$58:$C$60</c:f>
              <c:strCache>
                <c:ptCount val="3"/>
                <c:pt idx="0">
                  <c:v>BOLIVIA</c:v>
                </c:pt>
                <c:pt idx="1">
                  <c:v>COLOMBIA</c:v>
                </c:pt>
                <c:pt idx="2">
                  <c:v>ECUADOR</c:v>
                </c:pt>
              </c:strCache>
            </c:strRef>
          </c:cat>
          <c:val>
            <c:numRef>
              <c:f>'C-138 - G-21'!$E$58:$E$60</c:f>
              <c:numCache>
                <c:formatCode>_ * #,##0_______________ ;_ * \-#,##0_ ;_ * "-"???????_ ;_ @_ </c:formatCode>
                <c:ptCount val="3"/>
                <c:pt idx="0">
                  <c:v>0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9D-48F7-9A54-F437C25BECD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overlay val="0"/>
      <c:txPr>
        <a:bodyPr/>
        <a:lstStyle/>
        <a:p>
          <a:pPr>
            <a:defRPr sz="1200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32783295389306399"/>
          <c:y val="0.26636954434238791"/>
          <c:w val="0.36180290208618499"/>
          <c:h val="0.69820671458405636"/>
        </c:manualLayout>
      </c:layout>
      <c:doughnutChart>
        <c:varyColors val="1"/>
        <c:ser>
          <c:idx val="0"/>
          <c:order val="0"/>
          <c:tx>
            <c:strRef>
              <c:f>'C-138 - G-21'!$F$7</c:f>
              <c:strCache>
                <c:ptCount val="1"/>
                <c:pt idx="0">
                  <c:v>TRABAJADOR  DE TEMPORADA</c:v>
                </c:pt>
              </c:strCache>
            </c:strRef>
          </c:tx>
          <c:spPr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1200000"/>
              </a:lightRig>
            </a:scene3d>
            <a:sp3d>
              <a:bevelT w="63500" h="25400"/>
              <a:bevelB/>
            </a:sp3d>
          </c:spPr>
          <c:dPt>
            <c:idx val="2"/>
            <c:bubble3D val="0"/>
            <c:spPr>
              <a:solidFill>
                <a:srgbClr val="FF5353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2-7FDE-469E-A1D9-771D0C688E20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DE-469E-A1D9-771D0C688E2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DE-469E-A1D9-771D0C688E20}"/>
                </c:ext>
              </c:extLst>
            </c:dLbl>
            <c:dLbl>
              <c:idx val="2"/>
              <c:layout>
                <c:manualLayout>
                  <c:x val="0.25330023626110143"/>
                  <c:y val="1.6590362061425485E-7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/>
                    </a:pPr>
                    <a:fld id="{032BE8A4-3876-4CC2-87FA-18A443BA26FA}" type="CATEGORYNAME">
                      <a:rPr lang="en-US" b="1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[NOMBRE DE CATEGORÍA]</a:t>
                    </a:fld>
                    <a:r>
                      <a:rPr lang="en-US" b="1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8C24831C-3729-41D8-A822-B4FB6AF89AE0}" type="PERCENTAGE">
                      <a:rPr lang="en-US" b="1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[PORCENTAJE]</a:t>
                    </a:fld>
                    <a:endParaRPr lang="en-US" b="1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92505411343803"/>
                      <c:h val="0.144138392818629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FDE-469E-A1D9-771D0C688E2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'C-138 - G-21'!$C$58:$C$60</c:f>
              <c:strCache>
                <c:ptCount val="3"/>
                <c:pt idx="0">
                  <c:v>BOLIVIA</c:v>
                </c:pt>
                <c:pt idx="1">
                  <c:v>COLOMBIA</c:v>
                </c:pt>
                <c:pt idx="2">
                  <c:v>ECUADOR</c:v>
                </c:pt>
              </c:strCache>
            </c:strRef>
          </c:cat>
          <c:val>
            <c:numRef>
              <c:f>'C-138 - G-21'!$F$58:$F$60</c:f>
              <c:numCache>
                <c:formatCode>_ * #,##0_______________ ;_ * \-#,##0_ ;_ * "-"???????_ ;_ @_ 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E-469E-A1D9-771D0C688E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TRABAJADOR FRONTERIZO</a:t>
            </a:r>
          </a:p>
        </c:rich>
      </c:tx>
      <c:layout>
        <c:manualLayout>
          <c:xMode val="edge"/>
          <c:yMode val="edge"/>
          <c:x val="0.30098667230049647"/>
          <c:y val="4.50650832704509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944341742022438E-2"/>
          <c:y val="0.28958203656465342"/>
          <c:w val="0.82611131651595515"/>
          <c:h val="0.67240894247350047"/>
        </c:manualLayout>
      </c:layout>
      <c:doughnutChart>
        <c:varyColors val="1"/>
        <c:ser>
          <c:idx val="0"/>
          <c:order val="0"/>
          <c:tx>
            <c:strRef>
              <c:f>'C-138 - G-21'!$G$7</c:f>
              <c:strCache>
                <c:ptCount val="1"/>
                <c:pt idx="0">
                  <c:v>TRABAJADOR FRONTERIZO</c:v>
                </c:pt>
              </c:strCache>
            </c:strRef>
          </c:tx>
          <c:dPt>
            <c:idx val="2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2-E21D-4433-B0C1-99333E211693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1D-4433-B0C1-99333E211693}"/>
                </c:ext>
              </c:extLst>
            </c:dLbl>
            <c:dLbl>
              <c:idx val="1"/>
              <c:layout>
                <c:manualLayout>
                  <c:x val="0.13530507119889137"/>
                  <c:y val="-0.1127412558055499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1D-4433-B0C1-99333E211693}"/>
                </c:ext>
              </c:extLst>
            </c:dLbl>
            <c:dLbl>
              <c:idx val="2"/>
              <c:layout>
                <c:manualLayout>
                  <c:x val="-0.20221620095269155"/>
                  <c:y val="7.798965894718941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1D-4433-B0C1-99333E211693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'C-138 - G-21'!$C$58:$C$60</c:f>
              <c:strCache>
                <c:ptCount val="3"/>
                <c:pt idx="0">
                  <c:v>BOLIVIA</c:v>
                </c:pt>
                <c:pt idx="1">
                  <c:v>COLOMBIA</c:v>
                </c:pt>
                <c:pt idx="2">
                  <c:v>ECUADOR</c:v>
                </c:pt>
              </c:strCache>
            </c:strRef>
          </c:cat>
          <c:val>
            <c:numRef>
              <c:f>'C-138 - G-21'!$G$58:$G$60</c:f>
              <c:numCache>
                <c:formatCode>_ * #,##0_______________ ;_ * \-#,##0_ ;_ * "-"???????_ ;_ @_ 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D-4433-B0C1-99333E21169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0"/>
        <c:holeSize val="50"/>
      </c:doughnutChart>
      <c:spPr>
        <a:noFill/>
        <a:ln>
          <a:noFill/>
        </a:ln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spPr>
    <a:noFill/>
    <a:ln w="2540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079653969987421"/>
          <c:y val="0.17938531970397287"/>
          <c:w val="0.26882077067696503"/>
          <c:h val="0.62807676771235876"/>
        </c:manualLayout>
      </c:layout>
      <c:doughnutChart>
        <c:varyColors val="1"/>
        <c:ser>
          <c:idx val="0"/>
          <c:order val="0"/>
          <c:tx>
            <c:strRef>
              <c:f>'C-139'!$B$8:$B$9</c:f>
              <c:strCache>
                <c:ptCount val="2"/>
                <c:pt idx="0">
                  <c:v>ACTIVIDAD ECONÓMICA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1-CE34-406B-9A56-07A3A76E294C}"/>
              </c:ext>
            </c:extLst>
          </c:dPt>
          <c:dPt>
            <c:idx val="1"/>
            <c:bubble3D val="0"/>
            <c:spPr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3-CE34-406B-9A56-07A3A76E294C}"/>
              </c:ext>
            </c:extLst>
          </c:dPt>
          <c:dPt>
            <c:idx val="2"/>
            <c:bubble3D val="0"/>
            <c:spPr>
              <a:solidFill>
                <a:srgbClr val="FFB7B7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5-CE34-406B-9A56-07A3A76E294C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1200000"/>
                </a:lightRig>
              </a:scene3d>
              <a:sp3d>
                <a:bevelT w="63500" h="25400"/>
                <a:bevelB/>
              </a:sp3d>
            </c:spPr>
            <c:extLst>
              <c:ext xmlns:c16="http://schemas.microsoft.com/office/drawing/2014/chart" uri="{C3380CC4-5D6E-409C-BE32-E72D297353CC}">
                <c16:uniqueId val="{00000007-CE34-406B-9A56-07A3A76E294C}"/>
              </c:ext>
            </c:extLst>
          </c:dPt>
          <c:dPt>
            <c:idx val="4"/>
            <c:bubble3D val="0"/>
            <c:spPr>
              <a:solidFill>
                <a:srgbClr val="FF9999"/>
              </a:solidFill>
            </c:spPr>
            <c:extLst>
              <c:ext xmlns:c16="http://schemas.microsoft.com/office/drawing/2014/chart" uri="{C3380CC4-5D6E-409C-BE32-E72D297353CC}">
                <c16:uniqueId val="{00000008-CE34-406B-9A56-07A3A76E294C}"/>
              </c:ext>
            </c:extLst>
          </c:dPt>
          <c:dPt>
            <c:idx val="5"/>
            <c:bubble3D val="0"/>
            <c:spPr>
              <a:solidFill>
                <a:srgbClr val="FF5353"/>
              </a:solidFill>
            </c:spPr>
            <c:extLst>
              <c:ext xmlns:c16="http://schemas.microsoft.com/office/drawing/2014/chart" uri="{C3380CC4-5D6E-409C-BE32-E72D297353CC}">
                <c16:uniqueId val="{00000009-CE34-406B-9A56-07A3A76E294C}"/>
              </c:ext>
            </c:extLst>
          </c:dPt>
          <c:dLbls>
            <c:dLbl>
              <c:idx val="0"/>
              <c:layout>
                <c:manualLayout>
                  <c:x val="9.7321820366334279E-3"/>
                  <c:y val="-0.1805197036300733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34-406B-9A56-07A3A76E294C}"/>
                </c:ext>
              </c:extLst>
            </c:dLbl>
            <c:dLbl>
              <c:idx val="1"/>
              <c:layout>
                <c:manualLayout>
                  <c:x val="0.10949700560016339"/>
                  <c:y val="-0.1820908950320847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34-406B-9A56-07A3A76E294C}"/>
                </c:ext>
              </c:extLst>
            </c:dLbl>
            <c:dLbl>
              <c:idx val="2"/>
              <c:layout>
                <c:manualLayout>
                  <c:x val="0.16544709462276827"/>
                  <c:y val="-1.867445209966281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34-406B-9A56-07A3A76E294C}"/>
                </c:ext>
              </c:extLst>
            </c:dLbl>
            <c:dLbl>
              <c:idx val="3"/>
              <c:layout>
                <c:manualLayout>
                  <c:x val="0.12165227545791785"/>
                  <c:y val="0.1774072949467961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34-406B-9A56-07A3A76E294C}"/>
                </c:ext>
              </c:extLst>
            </c:dLbl>
            <c:dLbl>
              <c:idx val="4"/>
              <c:layout>
                <c:manualLayout>
                  <c:x val="-0.13995574629852209"/>
                  <c:y val="0.1887671346001398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34-406B-9A56-07A3A76E294C}"/>
                </c:ext>
              </c:extLst>
            </c:dLbl>
            <c:dLbl>
              <c:idx val="5"/>
              <c:layout>
                <c:manualLayout>
                  <c:x val="-6.4475705992696461E-2"/>
                  <c:y val="-0.124496347331085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34-406B-9A56-07A3A76E2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'C-139'!$T$28:$T$33</c:f>
              <c:strCache>
                <c:ptCount val="6"/>
                <c:pt idx="0">
                  <c:v>PESCA</c:v>
                </c:pt>
                <c:pt idx="1">
                  <c:v>INDUSTRIAS MANUFACTURERAS</c:v>
                </c:pt>
                <c:pt idx="2">
                  <c:v>COMERCIO AL POR MAYOR Y MENOR, REP. VEHÍC. AUTOM.</c:v>
                </c:pt>
                <c:pt idx="3">
                  <c:v>ACTIVIDADES INMOBILIARIAS, EMPRESARIALES Y DE ALQUILER</c:v>
                </c:pt>
                <c:pt idx="4">
                  <c:v>OTRAS ACTIV. SERV. COMUNITARIOS, SOCIALES Y PERSONALES</c:v>
                </c:pt>
                <c:pt idx="5">
                  <c:v>OTRAS</c:v>
                </c:pt>
              </c:strCache>
            </c:strRef>
          </c:cat>
          <c:val>
            <c:numRef>
              <c:f>'C-139'!$U$28:$U$33</c:f>
              <c:numCache>
                <c:formatCode>_ * #,##0__________\ ;_ * \-#,##0_ ;_ * "-"?????_ ;_ @_ </c:formatCode>
                <c:ptCount val="6"/>
                <c:pt idx="0">
                  <c:v>111</c:v>
                </c:pt>
                <c:pt idx="1">
                  <c:v>100</c:v>
                </c:pt>
                <c:pt idx="2">
                  <c:v>121</c:v>
                </c:pt>
                <c:pt idx="3">
                  <c:v>493</c:v>
                </c:pt>
                <c:pt idx="4">
                  <c:v>100</c:v>
                </c:pt>
                <c:pt idx="5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64-4E2F-8683-22E4487F11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s-PE" sz="1400">
                <a:latin typeface="Arial" panose="020B0604020202020204" pitchFamily="34" charset="0"/>
                <a:cs typeface="Arial" panose="020B0604020202020204" pitchFamily="34" charset="0"/>
              </a:rPr>
              <a:t>LIMA METROPOLITANA* </a:t>
            </a:r>
          </a:p>
        </c:rich>
      </c:tx>
      <c:layout>
        <c:manualLayout>
          <c:xMode val="edge"/>
          <c:yMode val="edge"/>
          <c:x val="0.41594055437966193"/>
          <c:y val="2.9851081648505074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5353"/>
            </a:solidFill>
          </c:spPr>
          <c:invertIfNegative val="0"/>
          <c:dLbls>
            <c:dLbl>
              <c:idx val="0"/>
              <c:layout>
                <c:manualLayout>
                  <c:x val="4.8780115013565888E-6"/>
                  <c:y val="0.18459839763592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B2-4C5C-AA47-B86A61FCB3A5}"/>
                </c:ext>
              </c:extLst>
            </c:dLbl>
            <c:dLbl>
              <c:idx val="1"/>
              <c:layout>
                <c:manualLayout>
                  <c:x val="6.1950746067468698E-3"/>
                  <c:y val="0.141413378358711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B2-4C5C-AA47-B86A61FCB3A5}"/>
                </c:ext>
              </c:extLst>
            </c:dLbl>
            <c:dLbl>
              <c:idx val="2"/>
              <c:layout>
                <c:manualLayout>
                  <c:x val="4.13248874358196E-3"/>
                  <c:y val="0.108017894627788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974623283366779E-2"/>
                      <c:h val="6.519933349942401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E4B2-4C5C-AA47-B86A61FCB3A5}"/>
                </c:ext>
              </c:extLst>
            </c:dLbl>
            <c:dLbl>
              <c:idx val="3"/>
              <c:layout>
                <c:manualLayout>
                  <c:x val="6.209708641250959E-3"/>
                  <c:y val="0.113891862624907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B2-4C5C-AA47-B86A61FCB3A5}"/>
                </c:ext>
              </c:extLst>
            </c:dLbl>
            <c:dLbl>
              <c:idx val="4"/>
              <c:layout>
                <c:manualLayout>
                  <c:x val="6.2023916239989712E-3"/>
                  <c:y val="0.106060110853204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B2-4C5C-AA47-B86A61FCB3A5}"/>
                </c:ext>
              </c:extLst>
            </c:dLbl>
            <c:dLbl>
              <c:idx val="5"/>
              <c:layout>
                <c:manualLayout>
                  <c:x val="4.1446837723353985E-3"/>
                  <c:y val="0.117807738510758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B2-4C5C-AA47-B86A61FCB3A5}"/>
                </c:ext>
              </c:extLst>
            </c:dLbl>
            <c:dLbl>
              <c:idx val="6"/>
              <c:layout>
                <c:manualLayout>
                  <c:x val="0"/>
                  <c:y val="9.39810212604310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92-4197-AA27-629D1834CBEB}"/>
                </c:ext>
              </c:extLst>
            </c:dLbl>
            <c:dLbl>
              <c:idx val="7"/>
              <c:layout>
                <c:manualLayout>
                  <c:x val="8.2722945044159824E-3"/>
                  <c:y val="0.102475388565889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B2-4C5C-AA47-B86A61FCB3A5}"/>
                </c:ext>
              </c:extLst>
            </c:dLbl>
            <c:dLbl>
              <c:idx val="8"/>
              <c:layout>
                <c:manualLayout>
                  <c:x val="9.3023679331231124E-3"/>
                  <c:y val="8.2343932304064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039648152282411E-2"/>
                      <c:h val="6.12834576135727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4B2-4C5C-AA47-B86A61FCB3A5}"/>
                </c:ext>
              </c:extLst>
            </c:dLbl>
            <c:dLbl>
              <c:idx val="9"/>
              <c:layout>
                <c:manualLayout>
                  <c:x val="6.2023916239988194E-3"/>
                  <c:y val="9.4312483195650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B2-4C5C-AA47-B86A61FCB3A5}"/>
                </c:ext>
              </c:extLst>
            </c:dLbl>
            <c:dLbl>
              <c:idx val="10"/>
              <c:layout>
                <c:manualLayout>
                  <c:x val="6.2121476470017225E-3"/>
                  <c:y val="8.65911159567933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B2-4C5C-AA47-B86A61FCB3A5}"/>
                </c:ext>
              </c:extLst>
            </c:dLbl>
            <c:dLbl>
              <c:idx val="11"/>
              <c:layout>
                <c:manualLayout>
                  <c:x val="6.195074606746908E-3"/>
                  <c:y val="9.78968971462822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792-4197-AA27-629D1834CB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'C-140'!$D$9:$O$9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'C-140'!$D$41:$O$41</c:f>
              <c:numCache>
                <c:formatCode>_ * #,##0__________\ ;_ * \-#,##0_ ;_ * "-"?????_ ;_ @_ </c:formatCode>
                <c:ptCount val="12"/>
                <c:pt idx="0">
                  <c:v>88</c:v>
                </c:pt>
                <c:pt idx="1">
                  <c:v>70</c:v>
                </c:pt>
                <c:pt idx="2">
                  <c:v>99</c:v>
                </c:pt>
                <c:pt idx="3">
                  <c:v>89</c:v>
                </c:pt>
                <c:pt idx="4">
                  <c:v>96</c:v>
                </c:pt>
                <c:pt idx="5">
                  <c:v>72</c:v>
                </c:pt>
                <c:pt idx="6">
                  <c:v>77</c:v>
                </c:pt>
                <c:pt idx="7">
                  <c:v>84</c:v>
                </c:pt>
                <c:pt idx="8">
                  <c:v>91</c:v>
                </c:pt>
                <c:pt idx="9">
                  <c:v>103</c:v>
                </c:pt>
                <c:pt idx="10">
                  <c:v>76</c:v>
                </c:pt>
                <c:pt idx="1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1-42D4-A9DA-0B83B3FD6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gapDepth val="44"/>
        <c:shape val="cylinder"/>
        <c:axId val="328083584"/>
        <c:axId val="328082800"/>
        <c:axId val="0"/>
      </c:bar3DChart>
      <c:catAx>
        <c:axId val="3280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6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28082800"/>
        <c:crosses val="autoZero"/>
        <c:auto val="1"/>
        <c:lblAlgn val="ctr"/>
        <c:lblOffset val="100"/>
        <c:noMultiLvlLbl val="0"/>
      </c:catAx>
      <c:valAx>
        <c:axId val="32808280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/>
          <a:lstStyle/>
          <a:p>
            <a:pPr>
              <a:defRPr sz="11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28083584"/>
        <c:crosses val="autoZero"/>
        <c:crossBetween val="between"/>
      </c:valAx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REGIONES**</a:t>
            </a:r>
          </a:p>
        </c:rich>
      </c:tx>
      <c:layout>
        <c:manualLayout>
          <c:xMode val="edge"/>
          <c:yMode val="edge"/>
          <c:x val="0.45007362790089739"/>
          <c:y val="4.607929980947406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069521406652654"/>
          <c:y val="0.16227493542942925"/>
          <c:w val="0.78539487885901949"/>
          <c:h val="0.7158891779412632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'C-140'!$S$78:$S$89</c:f>
              <c:strCache>
                <c:ptCount val="12"/>
                <c:pt idx="0">
                  <c:v>UCAYALI</c:v>
                </c:pt>
                <c:pt idx="1">
                  <c:v>CAJAMARCA</c:v>
                </c:pt>
                <c:pt idx="2">
                  <c:v>CUSCO</c:v>
                </c:pt>
                <c:pt idx="3">
                  <c:v>LAMBAYEQUE</c:v>
                </c:pt>
                <c:pt idx="4">
                  <c:v>TACNA</c:v>
                </c:pt>
                <c:pt idx="5">
                  <c:v>TUMBES</c:v>
                </c:pt>
                <c:pt idx="6">
                  <c:v>LA LIBERTAD</c:v>
                </c:pt>
                <c:pt idx="7">
                  <c:v>CALLAO</c:v>
                </c:pt>
                <c:pt idx="8">
                  <c:v>ICA</c:v>
                </c:pt>
                <c:pt idx="9">
                  <c:v>AREQUIPA</c:v>
                </c:pt>
                <c:pt idx="10">
                  <c:v>PIURA</c:v>
                </c:pt>
                <c:pt idx="11">
                  <c:v>OTRAS</c:v>
                </c:pt>
              </c:strCache>
            </c:strRef>
          </c:cat>
          <c:val>
            <c:numRef>
              <c:f>'C-140'!$T$78:$T$89</c:f>
              <c:numCache>
                <c:formatCode>_ * #,##0__________\ ;_ * \-#,##0_ ;_ * "-"?????_ ;_ @_ </c:formatCode>
                <c:ptCount val="12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22</c:v>
                </c:pt>
                <c:pt idx="6">
                  <c:v>35</c:v>
                </c:pt>
                <c:pt idx="7">
                  <c:v>37</c:v>
                </c:pt>
                <c:pt idx="8">
                  <c:v>38</c:v>
                </c:pt>
                <c:pt idx="9">
                  <c:v>70</c:v>
                </c:pt>
                <c:pt idx="10">
                  <c:v>110</c:v>
                </c:pt>
                <c:pt idx="11" formatCode="0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EC-4A21-9326-9784033440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8084760"/>
        <c:axId val="328084368"/>
      </c:barChart>
      <c:valAx>
        <c:axId val="328084368"/>
        <c:scaling>
          <c:orientation val="minMax"/>
        </c:scaling>
        <c:delete val="0"/>
        <c:axPos val="b"/>
        <c:majorGridlines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28084760"/>
        <c:crosses val="autoZero"/>
        <c:crossBetween val="between"/>
      </c:valAx>
      <c:catAx>
        <c:axId val="328084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32808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noFill/>
    <a:ln w="19050">
      <a:solidFill>
        <a:srgbClr val="FF5353"/>
      </a:solidFill>
    </a:ln>
    <a:effectLst>
      <a:outerShdw blurRad="50800" dist="38100" dir="2700000" algn="tl" rotWithShape="0">
        <a:prstClr val="black">
          <a:alpha val="40000"/>
        </a:prstClr>
      </a:outerShdw>
    </a:effectLst>
    <a:scene3d>
      <a:camera prst="orthographicFront"/>
      <a:lightRig rig="threePt" dir="t"/>
    </a:scene3d>
    <a:sp3d>
      <a:bevelB/>
    </a:sp3d>
  </c:sp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1175743</xdr:colOff>
      <xdr:row>14</xdr:row>
      <xdr:rowOff>148829</xdr:rowOff>
    </xdr:from>
    <xdr:to>
      <xdr:col>15</xdr:col>
      <xdr:colOff>267891</xdr:colOff>
      <xdr:row>36</xdr:row>
      <xdr:rowOff>130119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0.50076</cdr:x>
      <cdr:y>0.44506</cdr:y>
    </cdr:from>
    <cdr:to>
      <cdr:x>0.59828</cdr:x>
      <cdr:y>0.54065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905459" y="1262523"/>
          <a:ext cx="565823" cy="2711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99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0.46155</cdr:x>
      <cdr:y>0.54301</cdr:y>
    </cdr:from>
    <cdr:to>
      <cdr:x>0.57263</cdr:x>
      <cdr:y>0.61859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887922" y="1700892"/>
          <a:ext cx="695016" cy="2367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989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0.4604</cdr:x>
      <cdr:y>0.47113</cdr:y>
    </cdr:from>
    <cdr:to>
      <cdr:x>0.57802</cdr:x>
      <cdr:y>0.53562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647120" y="1878696"/>
          <a:ext cx="6762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PE" sz="1100"/>
        </a:p>
      </cdr:txBody>
    </cdr:sp>
  </cdr:relSizeAnchor>
  <cdr:relSizeAnchor xmlns:cdr="http://schemas.openxmlformats.org/drawingml/2006/chartDrawing">
    <cdr:from>
      <cdr:x>0.44243</cdr:x>
      <cdr:y>0.53136</cdr:y>
    </cdr:from>
    <cdr:to>
      <cdr:x>0.54261</cdr:x>
      <cdr:y>0.60807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2171727" y="1564392"/>
          <a:ext cx="491722" cy="225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288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61913</xdr:colOff>
      <xdr:row>27</xdr:row>
      <xdr:rowOff>172491</xdr:rowOff>
    </xdr:from>
    <xdr:to>
      <xdr:col>3</xdr:col>
      <xdr:colOff>223837</xdr:colOff>
      <xdr:row>36</xdr:row>
      <xdr:rowOff>39895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564297</xdr:colOff>
      <xdr:row>27</xdr:row>
      <xdr:rowOff>148319</xdr:rowOff>
    </xdr:from>
    <xdr:to>
      <xdr:col>6</xdr:col>
      <xdr:colOff>1100076</xdr:colOff>
      <xdr:row>35</xdr:row>
      <xdr:rowOff>285750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2209696</xdr:colOff>
      <xdr:row>37</xdr:row>
      <xdr:rowOff>151101</xdr:rowOff>
    </xdr:from>
    <xdr:to>
      <xdr:col>5</xdr:col>
      <xdr:colOff>710693</xdr:colOff>
      <xdr:row>50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0.4684</cdr:x>
      <cdr:y>0.49713</cdr:y>
    </cdr:from>
    <cdr:to>
      <cdr:x>0.59077</cdr:x>
      <cdr:y>0.59599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367334" y="1430802"/>
          <a:ext cx="618507" cy="28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80</a:t>
          </a:r>
          <a:endParaRPr lang="es-ES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0.46654</cdr:x>
      <cdr:y>0.47458</cdr:y>
    </cdr:from>
    <cdr:to>
      <cdr:x>0.62658</cdr:x>
      <cdr:y>0.57627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163688" y="1385454"/>
          <a:ext cx="742208" cy="2968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758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0.46963</cdr:x>
      <cdr:y>0.54075</cdr:y>
    </cdr:from>
    <cdr:to>
      <cdr:x>0.58247</cdr:x>
      <cdr:y>0.63192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695662" y="1525293"/>
          <a:ext cx="647701" cy="2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158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61360</xdr:colOff>
      <xdr:row>42</xdr:row>
      <xdr:rowOff>123825</xdr:rowOff>
    </xdr:from>
    <xdr:to>
      <xdr:col>8</xdr:col>
      <xdr:colOff>1154077</xdr:colOff>
      <xdr:row>58</xdr:row>
      <xdr:rowOff>154843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23</xdr:row>
      <xdr:rowOff>72654</xdr:rowOff>
    </xdr:from>
    <xdr:to>
      <xdr:col>8</xdr:col>
      <xdr:colOff>1195278</xdr:colOff>
      <xdr:row>41</xdr:row>
      <xdr:rowOff>84015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177209</xdr:colOff>
      <xdr:row>23</xdr:row>
      <xdr:rowOff>104774</xdr:rowOff>
    </xdr:from>
    <xdr:to>
      <xdr:col>4</xdr:col>
      <xdr:colOff>1152524</xdr:colOff>
      <xdr:row>41</xdr:row>
      <xdr:rowOff>115277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171008</xdr:colOff>
      <xdr:row>42</xdr:row>
      <xdr:rowOff>105752</xdr:rowOff>
    </xdr:from>
    <xdr:to>
      <xdr:col>4</xdr:col>
      <xdr:colOff>1133475</xdr:colOff>
      <xdr:row>59</xdr:row>
      <xdr:rowOff>32483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38966</xdr:colOff>
      <xdr:row>27</xdr:row>
      <xdr:rowOff>22515</xdr:rowOff>
    </xdr:from>
    <xdr:to>
      <xdr:col>5</xdr:col>
      <xdr:colOff>1047750</xdr:colOff>
      <xdr:row>42</xdr:row>
      <xdr:rowOff>34636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D6DB3-9913-4518-AAF7-3B5801CBB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51954</xdr:colOff>
      <xdr:row>30</xdr:row>
      <xdr:rowOff>103908</xdr:rowOff>
    </xdr:from>
    <xdr:to>
      <xdr:col>21</xdr:col>
      <xdr:colOff>952500</xdr:colOff>
      <xdr:row>71</xdr:row>
      <xdr:rowOff>63712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23</xdr:row>
      <xdr:rowOff>46566</xdr:rowOff>
    </xdr:from>
    <xdr:to>
      <xdr:col>4</xdr:col>
      <xdr:colOff>1981200</xdr:colOff>
      <xdr:row>41</xdr:row>
      <xdr:rowOff>37041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2596191</xdr:colOff>
      <xdr:row>60</xdr:row>
      <xdr:rowOff>56029</xdr:rowOff>
    </xdr:from>
    <xdr:to>
      <xdr:col>10</xdr:col>
      <xdr:colOff>257735</xdr:colOff>
      <xdr:row>86</xdr:row>
      <xdr:rowOff>11206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1033730</xdr:colOff>
      <xdr:row>69</xdr:row>
      <xdr:rowOff>128256</xdr:rowOff>
    </xdr:from>
    <xdr:to>
      <xdr:col>6</xdr:col>
      <xdr:colOff>954972</xdr:colOff>
      <xdr:row>93</xdr:row>
      <xdr:rowOff>183574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969816</xdr:colOff>
      <xdr:row>96</xdr:row>
      <xdr:rowOff>117929</xdr:rowOff>
    </xdr:from>
    <xdr:to>
      <xdr:col>6</xdr:col>
      <xdr:colOff>789213</xdr:colOff>
      <xdr:row>120</xdr:row>
      <xdr:rowOff>164523</xdr:rowOff>
    </xdr:to>
    <xdr:graphicFrame macro="">
      <xdr:nvGraphicFramePr>
        <xdr:cNvPr id="17" name="16 Gráfico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203060</xdr:colOff>
      <xdr:row>25</xdr:row>
      <xdr:rowOff>216731</xdr:rowOff>
    </xdr:from>
    <xdr:to>
      <xdr:col>4</xdr:col>
      <xdr:colOff>128935</xdr:colOff>
      <xdr:row>41</xdr:row>
      <xdr:rowOff>6040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404187</xdr:colOff>
      <xdr:row>25</xdr:row>
      <xdr:rowOff>229101</xdr:rowOff>
    </xdr:from>
    <xdr:to>
      <xdr:col>7</xdr:col>
      <xdr:colOff>1214837</xdr:colOff>
      <xdr:row>41</xdr:row>
      <xdr:rowOff>43850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2286313</xdr:colOff>
      <xdr:row>42</xdr:row>
      <xdr:rowOff>65336</xdr:rowOff>
    </xdr:from>
    <xdr:to>
      <xdr:col>5</xdr:col>
      <xdr:colOff>1149970</xdr:colOff>
      <xdr:row>60</xdr:row>
      <xdr:rowOff>162622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500060</xdr:colOff>
      <xdr:row>24</xdr:row>
      <xdr:rowOff>79282</xdr:rowOff>
    </xdr:from>
    <xdr:to>
      <xdr:col>26</xdr:col>
      <xdr:colOff>762000</xdr:colOff>
      <xdr:row>54</xdr:row>
      <xdr:rowOff>95250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69</xdr:row>
      <xdr:rowOff>123825</xdr:rowOff>
    </xdr:from>
    <xdr:to>
      <xdr:col>9</xdr:col>
      <xdr:colOff>0</xdr:colOff>
      <xdr:row>87</xdr:row>
      <xdr:rowOff>123825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81642</xdr:colOff>
      <xdr:row>28</xdr:row>
      <xdr:rowOff>13606</xdr:rowOff>
    </xdr:from>
    <xdr:to>
      <xdr:col>16</xdr:col>
      <xdr:colOff>721179</xdr:colOff>
      <xdr:row>60</xdr:row>
      <xdr:rowOff>54429</xdr:rowOff>
    </xdr:to>
    <xdr:graphicFrame macro="">
      <xdr:nvGraphicFramePr>
        <xdr:cNvPr id="8" name="7 Gráfico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1358899</xdr:colOff>
      <xdr:row>69</xdr:row>
      <xdr:rowOff>76200</xdr:rowOff>
    </xdr:from>
    <xdr:to>
      <xdr:col>6</xdr:col>
      <xdr:colOff>1311274</xdr:colOff>
      <xdr:row>84</xdr:row>
      <xdr:rowOff>158750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1349374</xdr:colOff>
      <xdr:row>85</xdr:row>
      <xdr:rowOff>49211</xdr:rowOff>
    </xdr:from>
    <xdr:to>
      <xdr:col>6</xdr:col>
      <xdr:colOff>1301749</xdr:colOff>
      <xdr:row>102</xdr:row>
      <xdr:rowOff>111124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1349375</xdr:colOff>
      <xdr:row>103</xdr:row>
      <xdr:rowOff>125990</xdr:rowOff>
    </xdr:from>
    <xdr:to>
      <xdr:col>6</xdr:col>
      <xdr:colOff>1285875</xdr:colOff>
      <xdr:row>122</xdr:row>
      <xdr:rowOff>13856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19049</xdr:colOff>
      <xdr:row>123</xdr:row>
      <xdr:rowOff>11111</xdr:rowOff>
    </xdr:from>
    <xdr:to>
      <xdr:col>6</xdr:col>
      <xdr:colOff>1349375</xdr:colOff>
      <xdr:row>141</xdr:row>
      <xdr:rowOff>95250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1072861</xdr:colOff>
      <xdr:row>78</xdr:row>
      <xdr:rowOff>147205</xdr:rowOff>
    </xdr:from>
    <xdr:to>
      <xdr:col>5</xdr:col>
      <xdr:colOff>196561</xdr:colOff>
      <xdr:row>80</xdr:row>
      <xdr:rowOff>32905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107997" y="17292205"/>
          <a:ext cx="665019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1 365</a:t>
          </a:r>
        </a:p>
        <a:p>
          <a:endParaRPr lang="es-ES" sz="12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0.46206</cdr:x>
      <cdr:y>0.51315</cdr:y>
    </cdr:from>
    <cdr:to>
      <cdr:x>0.54689</cdr:x>
      <cdr:y>0.58723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694715" y="1533655"/>
          <a:ext cx="494719" cy="221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5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0.47775</cdr:x>
      <cdr:y>0.57592</cdr:y>
    </cdr:from>
    <cdr:to>
      <cdr:x>0.54482</cdr:x>
      <cdr:y>0.66581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778585" y="1735716"/>
          <a:ext cx="390081" cy="270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0.47668</cdr:x>
      <cdr:y>0.5799</cdr:y>
    </cdr:from>
    <cdr:to>
      <cdr:x>0.54664</cdr:x>
      <cdr:y>0.66649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790826" y="1722439"/>
          <a:ext cx="40957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2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3625091</xdr:colOff>
      <xdr:row>27</xdr:row>
      <xdr:rowOff>40821</xdr:rowOff>
    </xdr:from>
    <xdr:to>
      <xdr:col>12</xdr:col>
      <xdr:colOff>122464</xdr:colOff>
      <xdr:row>51</xdr:row>
      <xdr:rowOff>108856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216202</xdr:colOff>
      <xdr:row>38</xdr:row>
      <xdr:rowOff>16632</xdr:rowOff>
    </xdr:from>
    <xdr:to>
      <xdr:col>6</xdr:col>
      <xdr:colOff>66524</xdr:colOff>
      <xdr:row>40</xdr:row>
      <xdr:rowOff>52917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8852202" y="10091965"/>
          <a:ext cx="696989" cy="3537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1 376</a:t>
          </a:r>
        </a:p>
        <a:p>
          <a:endParaRPr lang="es-ES" sz="1200" b="1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631753</xdr:colOff>
      <xdr:row>64</xdr:row>
      <xdr:rowOff>51157</xdr:rowOff>
    </xdr:from>
    <xdr:to>
      <xdr:col>8</xdr:col>
      <xdr:colOff>95250</xdr:colOff>
      <xdr:row>85</xdr:row>
      <xdr:rowOff>93965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306699</xdr:colOff>
      <xdr:row>64</xdr:row>
      <xdr:rowOff>47625</xdr:rowOff>
    </xdr:from>
    <xdr:to>
      <xdr:col>15</xdr:col>
      <xdr:colOff>777308</xdr:colOff>
      <xdr:row>85</xdr:row>
      <xdr:rowOff>64635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3178</xdr:colOff>
      <xdr:row>28</xdr:row>
      <xdr:rowOff>80282</xdr:rowOff>
    </xdr:from>
    <xdr:to>
      <xdr:col>2</xdr:col>
      <xdr:colOff>598714</xdr:colOff>
      <xdr:row>47</xdr:row>
      <xdr:rowOff>81643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870857</xdr:colOff>
      <xdr:row>28</xdr:row>
      <xdr:rowOff>108857</xdr:rowOff>
    </xdr:from>
    <xdr:to>
      <xdr:col>5</xdr:col>
      <xdr:colOff>1360716</xdr:colOff>
      <xdr:row>47</xdr:row>
      <xdr:rowOff>138793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2793015</xdr:colOff>
      <xdr:row>49</xdr:row>
      <xdr:rowOff>114750</xdr:rowOff>
    </xdr:from>
    <xdr:to>
      <xdr:col>4</xdr:col>
      <xdr:colOff>653143</xdr:colOff>
      <xdr:row>64</xdr:row>
      <xdr:rowOff>133349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C2:AL56"/>
  <sheetViews>
    <sheetView showGridLines="0" view="pageBreakPreview" topLeftCell="A2" zoomScale="64" zoomScaleNormal="64" zoomScaleSheetLayoutView="64" workbookViewId="0">
      <selection activeCell="U41" sqref="U41"/>
    </sheetView>
  </sheetViews>
  <sheetFormatPr baseColWidth="10" defaultRowHeight="12.75"/>
  <cols>
    <col min="1" max="1" width="11.42578125" style="1"/>
    <col min="2" max="2" width="2.140625" style="1" customWidth="1"/>
    <col min="3" max="3" width="22.42578125" style="1" customWidth="1"/>
    <col min="4" max="8" width="12.7109375" style="1" customWidth="1"/>
    <col min="9" max="9" width="14.28515625" style="1" customWidth="1"/>
    <col min="10" max="11" width="12.7109375" style="1" customWidth="1"/>
    <col min="12" max="12" width="15.7109375" style="1" customWidth="1"/>
    <col min="13" max="13" width="13.5703125" style="1" customWidth="1"/>
    <col min="14" max="14" width="15.140625" style="1" customWidth="1"/>
    <col min="15" max="15" width="15.7109375" style="1" customWidth="1"/>
    <col min="16" max="16" width="17.28515625" style="1" customWidth="1"/>
    <col min="17" max="17" width="1.7109375" style="1" customWidth="1"/>
    <col min="18" max="18" width="11.42578125" style="1"/>
    <col min="19" max="19" width="3.85546875" style="1" customWidth="1"/>
    <col min="20" max="20" width="2.5703125" style="1" customWidth="1"/>
    <col min="21" max="21" width="3.85546875" style="1" customWidth="1"/>
    <col min="22" max="27" width="11.42578125" style="1"/>
    <col min="28" max="28" width="15" style="1" customWidth="1"/>
    <col min="29" max="16384" width="11.42578125" style="1"/>
  </cols>
  <sheetData>
    <row r="2" spans="3:38" ht="18">
      <c r="C2" s="746" t="s">
        <v>251</v>
      </c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</row>
    <row r="3" spans="3:38" ht="18">
      <c r="C3" s="14" t="s">
        <v>62</v>
      </c>
      <c r="D3" s="2"/>
      <c r="E3" s="2"/>
      <c r="F3" s="2"/>
      <c r="G3" s="2"/>
      <c r="H3" s="2"/>
      <c r="I3" s="2"/>
      <c r="J3" s="2"/>
    </row>
    <row r="4" spans="3:38" ht="26.25" customHeight="1">
      <c r="C4" s="746" t="s">
        <v>136</v>
      </c>
      <c r="D4" s="746"/>
      <c r="E4" s="746"/>
      <c r="F4" s="746"/>
      <c r="G4" s="746"/>
      <c r="H4" s="746"/>
      <c r="I4" s="746"/>
      <c r="J4" s="746"/>
      <c r="K4" s="746"/>
      <c r="L4" s="746"/>
      <c r="M4" s="746"/>
      <c r="N4" s="746"/>
      <c r="O4" s="746"/>
      <c r="P4" s="746"/>
    </row>
    <row r="5" spans="3:38" ht="24" customHeight="1">
      <c r="C5" s="746">
        <v>2019</v>
      </c>
      <c r="D5" s="746"/>
      <c r="E5" s="746"/>
      <c r="F5" s="746"/>
      <c r="G5" s="746"/>
      <c r="H5" s="746"/>
      <c r="I5" s="746"/>
      <c r="J5" s="746"/>
      <c r="K5" s="746"/>
      <c r="L5" s="746"/>
      <c r="M5" s="746"/>
      <c r="N5" s="746"/>
      <c r="O5" s="746"/>
      <c r="P5" s="746"/>
      <c r="R5" s="40"/>
      <c r="S5" s="40"/>
      <c r="T5" s="40"/>
      <c r="U5" s="40"/>
    </row>
    <row r="6" spans="3:38" s="40" customFormat="1" ht="8.25" customHeight="1">
      <c r="C6" s="149"/>
      <c r="D6" s="751"/>
      <c r="E6" s="751"/>
      <c r="F6" s="751"/>
      <c r="G6" s="751"/>
      <c r="H6" s="751"/>
      <c r="I6" s="751"/>
      <c r="J6" s="751"/>
      <c r="K6" s="751"/>
      <c r="L6" s="751"/>
      <c r="M6" s="751"/>
      <c r="N6" s="751"/>
      <c r="O6" s="751"/>
      <c r="R6" s="148"/>
      <c r="S6" s="747"/>
      <c r="T6" s="747"/>
      <c r="U6" s="147"/>
    </row>
    <row r="7" spans="3:38" ht="15.75" thickBot="1"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R7" s="40"/>
      <c r="S7" s="40"/>
      <c r="T7" s="40"/>
      <c r="U7" s="40"/>
    </row>
    <row r="8" spans="3:38" ht="33" customHeight="1" thickBot="1">
      <c r="C8" s="748" t="s">
        <v>133</v>
      </c>
      <c r="D8" s="749" t="s">
        <v>31</v>
      </c>
      <c r="E8" s="749"/>
      <c r="F8" s="749"/>
      <c r="G8" s="749"/>
      <c r="H8" s="749"/>
      <c r="I8" s="749"/>
      <c r="J8" s="749"/>
      <c r="K8" s="749"/>
      <c r="L8" s="749"/>
      <c r="M8" s="749"/>
      <c r="N8" s="749"/>
      <c r="O8" s="749"/>
      <c r="P8" s="750" t="s">
        <v>6</v>
      </c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</row>
    <row r="9" spans="3:38" ht="33" customHeight="1" thickBot="1">
      <c r="C9" s="748"/>
      <c r="D9" s="445" t="s">
        <v>0</v>
      </c>
      <c r="E9" s="445" t="s">
        <v>1</v>
      </c>
      <c r="F9" s="445" t="s">
        <v>2</v>
      </c>
      <c r="G9" s="445" t="s">
        <v>8</v>
      </c>
      <c r="H9" s="445" t="s">
        <v>3</v>
      </c>
      <c r="I9" s="445" t="s">
        <v>4</v>
      </c>
      <c r="J9" s="445" t="s">
        <v>5</v>
      </c>
      <c r="K9" s="445" t="s">
        <v>65</v>
      </c>
      <c r="L9" s="445" t="s">
        <v>66</v>
      </c>
      <c r="M9" s="445" t="s">
        <v>67</v>
      </c>
      <c r="N9" s="445" t="s">
        <v>68</v>
      </c>
      <c r="O9" s="445" t="s">
        <v>69</v>
      </c>
      <c r="P9" s="750"/>
      <c r="R9" s="40"/>
      <c r="S9" s="40"/>
      <c r="T9" s="40"/>
      <c r="U9" s="40"/>
      <c r="V9" s="40"/>
      <c r="W9" s="743"/>
      <c r="X9" s="743"/>
      <c r="Y9" s="743"/>
      <c r="Z9" s="743"/>
      <c r="AA9" s="743"/>
      <c r="AB9" s="743"/>
      <c r="AC9" s="248"/>
      <c r="AD9" s="40"/>
      <c r="AE9" s="40"/>
      <c r="AF9" s="40"/>
      <c r="AG9" s="40"/>
      <c r="AH9" s="40"/>
      <c r="AI9" s="40"/>
      <c r="AJ9" s="40"/>
      <c r="AK9" s="40"/>
      <c r="AL9" s="40"/>
    </row>
    <row r="10" spans="3:38" ht="40.5" customHeight="1">
      <c r="C10" s="444" t="s">
        <v>61</v>
      </c>
      <c r="D10" s="735">
        <v>48</v>
      </c>
      <c r="E10" s="736">
        <v>33</v>
      </c>
      <c r="F10" s="736">
        <v>57</v>
      </c>
      <c r="G10" s="736">
        <v>59</v>
      </c>
      <c r="H10" s="736">
        <v>47</v>
      </c>
      <c r="I10" s="736">
        <v>37</v>
      </c>
      <c r="J10" s="736">
        <v>27</v>
      </c>
      <c r="K10" s="736">
        <v>40</v>
      </c>
      <c r="L10" s="736">
        <v>60</v>
      </c>
      <c r="M10" s="736">
        <v>59</v>
      </c>
      <c r="N10" s="736">
        <v>47</v>
      </c>
      <c r="O10" s="737">
        <v>12</v>
      </c>
      <c r="P10" s="738">
        <f>SUM(D10:O10)</f>
        <v>526</v>
      </c>
      <c r="R10" s="40"/>
      <c r="S10" s="40"/>
      <c r="T10" s="40"/>
      <c r="U10" s="40"/>
      <c r="V10" s="40"/>
      <c r="W10" s="744"/>
      <c r="X10" s="744"/>
      <c r="Y10" s="249"/>
      <c r="Z10" s="249"/>
      <c r="AA10" s="249"/>
      <c r="AB10" s="249"/>
      <c r="AC10" s="250"/>
      <c r="AD10" s="40"/>
      <c r="AE10" s="40"/>
      <c r="AF10" s="40"/>
      <c r="AG10" s="40"/>
      <c r="AH10" s="40"/>
      <c r="AI10" s="40"/>
      <c r="AJ10" s="40"/>
      <c r="AK10" s="40"/>
      <c r="AL10" s="40"/>
    </row>
    <row r="11" spans="3:38" ht="37.5" customHeight="1">
      <c r="C11" s="444" t="s">
        <v>163</v>
      </c>
      <c r="D11" s="702">
        <v>110</v>
      </c>
      <c r="E11" s="321">
        <v>84</v>
      </c>
      <c r="F11" s="321">
        <v>124</v>
      </c>
      <c r="G11" s="321">
        <v>164</v>
      </c>
      <c r="H11" s="321">
        <v>119</v>
      </c>
      <c r="I11" s="321">
        <v>107</v>
      </c>
      <c r="J11" s="321">
        <v>103</v>
      </c>
      <c r="K11" s="321">
        <v>93</v>
      </c>
      <c r="L11" s="321">
        <v>122</v>
      </c>
      <c r="M11" s="321">
        <v>187</v>
      </c>
      <c r="N11" s="321">
        <v>103</v>
      </c>
      <c r="O11" s="703">
        <v>60</v>
      </c>
      <c r="P11" s="738">
        <f>SUM(D11:O11)</f>
        <v>1376</v>
      </c>
      <c r="R11" s="40"/>
      <c r="S11" s="40"/>
      <c r="T11" s="40"/>
      <c r="U11" s="40"/>
      <c r="V11" s="40"/>
      <c r="W11" s="745"/>
      <c r="X11" s="251"/>
      <c r="Y11" s="252"/>
      <c r="Z11" s="250"/>
      <c r="AA11" s="250"/>
      <c r="AB11" s="250"/>
      <c r="AC11" s="250"/>
      <c r="AD11" s="40"/>
      <c r="AE11" s="40"/>
      <c r="AF11" s="40"/>
      <c r="AG11" s="40"/>
      <c r="AH11" s="40"/>
      <c r="AI11" s="40"/>
      <c r="AJ11" s="40"/>
      <c r="AK11" s="40"/>
      <c r="AL11" s="40"/>
    </row>
    <row r="12" spans="3:38" ht="16.5" customHeight="1" thickBot="1">
      <c r="C12" s="444"/>
      <c r="D12" s="446"/>
      <c r="E12" s="447"/>
      <c r="F12" s="447"/>
      <c r="G12" s="447"/>
      <c r="H12" s="447"/>
      <c r="I12" s="447"/>
      <c r="J12" s="447"/>
      <c r="K12" s="447"/>
      <c r="L12" s="447"/>
      <c r="M12" s="447"/>
      <c r="N12" s="447"/>
      <c r="O12" s="448"/>
      <c r="P12" s="442"/>
      <c r="R12" s="40"/>
      <c r="S12" s="40"/>
      <c r="T12" s="40"/>
      <c r="U12" s="40"/>
      <c r="V12" s="40"/>
      <c r="W12" s="745"/>
      <c r="X12" s="285"/>
      <c r="Y12" s="252"/>
      <c r="Z12" s="250"/>
      <c r="AA12" s="250"/>
      <c r="AB12" s="250"/>
      <c r="AC12" s="250"/>
      <c r="AD12" s="40"/>
      <c r="AE12" s="40"/>
      <c r="AF12" s="40"/>
      <c r="AG12" s="40"/>
      <c r="AH12" s="40"/>
      <c r="AI12" s="40"/>
      <c r="AJ12" s="40"/>
      <c r="AK12" s="40"/>
      <c r="AL12" s="40"/>
    </row>
    <row r="13" spans="3:38" ht="42.75" customHeight="1">
      <c r="C13" s="443" t="s">
        <v>6</v>
      </c>
      <c r="D13" s="739">
        <f>SUM(D10:D12)</f>
        <v>158</v>
      </c>
      <c r="E13" s="740">
        <f t="shared" ref="E13:O13" si="0">SUM(E10:E11)</f>
        <v>117</v>
      </c>
      <c r="F13" s="740">
        <f t="shared" si="0"/>
        <v>181</v>
      </c>
      <c r="G13" s="740">
        <f t="shared" si="0"/>
        <v>223</v>
      </c>
      <c r="H13" s="740">
        <f t="shared" si="0"/>
        <v>166</v>
      </c>
      <c r="I13" s="740">
        <f t="shared" si="0"/>
        <v>144</v>
      </c>
      <c r="J13" s="740">
        <f t="shared" si="0"/>
        <v>130</v>
      </c>
      <c r="K13" s="740">
        <f t="shared" si="0"/>
        <v>133</v>
      </c>
      <c r="L13" s="740">
        <f t="shared" si="0"/>
        <v>182</v>
      </c>
      <c r="M13" s="740">
        <f t="shared" si="0"/>
        <v>246</v>
      </c>
      <c r="N13" s="740">
        <f t="shared" si="0"/>
        <v>150</v>
      </c>
      <c r="O13" s="741">
        <f t="shared" si="0"/>
        <v>72</v>
      </c>
      <c r="P13" s="742">
        <f>SUM(D13:O13)</f>
        <v>1902</v>
      </c>
      <c r="R13" s="40"/>
      <c r="S13" s="40"/>
      <c r="T13" s="40"/>
      <c r="U13" s="40"/>
      <c r="V13" s="40"/>
      <c r="W13" s="745"/>
      <c r="X13" s="251"/>
      <c r="Y13" s="252"/>
      <c r="Z13" s="250"/>
      <c r="AA13" s="250"/>
      <c r="AB13" s="250"/>
      <c r="AC13" s="250"/>
      <c r="AD13" s="40"/>
      <c r="AE13" s="40"/>
      <c r="AF13" s="40"/>
      <c r="AG13" s="40"/>
      <c r="AH13" s="40"/>
      <c r="AI13" s="40"/>
      <c r="AJ13" s="40"/>
      <c r="AK13" s="40"/>
      <c r="AL13" s="40"/>
    </row>
    <row r="14" spans="3:38" ht="15"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R14" s="40"/>
      <c r="S14" s="40"/>
      <c r="T14" s="40"/>
      <c r="U14" s="40"/>
      <c r="V14" s="40"/>
      <c r="W14" s="745"/>
      <c r="X14" s="251"/>
      <c r="Y14" s="252"/>
      <c r="Z14" s="250"/>
      <c r="AA14" s="250"/>
      <c r="AB14" s="250"/>
      <c r="AC14" s="250"/>
      <c r="AD14" s="40"/>
      <c r="AE14" s="40"/>
      <c r="AF14" s="40"/>
      <c r="AG14" s="40"/>
      <c r="AH14" s="40"/>
      <c r="AI14" s="40"/>
      <c r="AJ14" s="40"/>
      <c r="AK14" s="40"/>
      <c r="AL14" s="40"/>
    </row>
    <row r="15" spans="3:38" ht="15">
      <c r="C15" s="78"/>
      <c r="R15" s="40"/>
      <c r="S15" s="40"/>
      <c r="T15" s="40"/>
      <c r="U15" s="40"/>
      <c r="V15" s="40"/>
      <c r="W15" s="745"/>
      <c r="X15" s="251"/>
      <c r="Y15" s="252"/>
      <c r="Z15" s="250"/>
      <c r="AA15" s="250"/>
      <c r="AB15" s="250"/>
      <c r="AC15" s="250"/>
      <c r="AD15" s="40"/>
      <c r="AE15" s="40"/>
      <c r="AF15" s="40"/>
      <c r="AG15" s="40"/>
      <c r="AH15" s="40"/>
      <c r="AI15" s="40"/>
      <c r="AJ15" s="40"/>
      <c r="AK15" s="40"/>
      <c r="AL15" s="40"/>
    </row>
    <row r="16" spans="3:38" ht="15">
      <c r="C16" s="78"/>
      <c r="R16" s="40"/>
      <c r="S16" s="40"/>
      <c r="T16" s="40"/>
      <c r="U16" s="40"/>
      <c r="V16" s="40"/>
      <c r="W16" s="745"/>
      <c r="X16" s="251"/>
      <c r="Y16" s="252"/>
      <c r="Z16" s="250"/>
      <c r="AA16" s="250"/>
      <c r="AB16" s="250"/>
      <c r="AC16" s="250"/>
      <c r="AD16" s="40"/>
      <c r="AE16" s="40"/>
      <c r="AF16" s="40"/>
      <c r="AG16" s="40"/>
      <c r="AH16" s="40"/>
      <c r="AI16" s="40"/>
      <c r="AJ16" s="40"/>
      <c r="AK16" s="40"/>
      <c r="AL16" s="40"/>
    </row>
    <row r="17" spans="3:38" ht="15">
      <c r="C17" s="78"/>
      <c r="R17" s="40"/>
      <c r="S17" s="40"/>
      <c r="T17" s="40"/>
      <c r="U17" s="40"/>
      <c r="V17" s="40"/>
      <c r="W17" s="745"/>
      <c r="X17" s="251"/>
      <c r="Y17" s="252"/>
      <c r="Z17" s="250"/>
      <c r="AA17" s="250"/>
      <c r="AB17" s="250"/>
      <c r="AC17" s="250"/>
      <c r="AD17" s="40"/>
      <c r="AE17" s="40"/>
      <c r="AF17" s="40"/>
      <c r="AG17" s="40"/>
      <c r="AH17" s="40"/>
      <c r="AI17" s="40"/>
      <c r="AJ17" s="40"/>
      <c r="AK17" s="40"/>
      <c r="AL17" s="40"/>
    </row>
    <row r="18" spans="3:38" ht="15">
      <c r="C18" s="78"/>
      <c r="R18" s="40"/>
      <c r="S18" s="40"/>
      <c r="T18" s="40"/>
      <c r="U18" s="40"/>
      <c r="V18" s="40"/>
      <c r="W18" s="745"/>
      <c r="X18" s="251"/>
      <c r="Y18" s="252"/>
      <c r="Z18" s="250"/>
      <c r="AA18" s="250"/>
      <c r="AB18" s="250"/>
      <c r="AC18" s="250"/>
      <c r="AD18" s="40"/>
      <c r="AE18" s="40"/>
      <c r="AF18" s="40"/>
      <c r="AG18" s="40"/>
      <c r="AH18" s="40"/>
      <c r="AI18" s="40"/>
      <c r="AJ18" s="40"/>
      <c r="AK18" s="40"/>
      <c r="AL18" s="40"/>
    </row>
    <row r="19" spans="3:38" ht="15">
      <c r="C19" s="78"/>
      <c r="R19" s="40"/>
      <c r="S19" s="40"/>
      <c r="T19" s="40"/>
      <c r="U19" s="40"/>
      <c r="V19" s="40"/>
      <c r="W19" s="745"/>
      <c r="X19" s="251"/>
      <c r="Y19" s="252"/>
      <c r="Z19" s="250"/>
      <c r="AA19" s="250"/>
      <c r="AB19" s="250"/>
      <c r="AC19" s="250"/>
      <c r="AD19" s="40"/>
      <c r="AE19" s="40"/>
      <c r="AF19" s="40"/>
      <c r="AG19" s="40"/>
      <c r="AH19" s="40"/>
      <c r="AI19" s="40"/>
      <c r="AJ19" s="40"/>
      <c r="AK19" s="40"/>
      <c r="AL19" s="40"/>
    </row>
    <row r="20" spans="3:38" ht="15">
      <c r="C20" s="78"/>
      <c r="R20" s="40"/>
      <c r="S20" s="40"/>
      <c r="T20" s="40"/>
      <c r="U20" s="40"/>
      <c r="V20" s="40"/>
      <c r="W20" s="745"/>
      <c r="X20" s="251"/>
      <c r="Y20" s="252"/>
      <c r="Z20" s="250"/>
      <c r="AA20" s="250"/>
      <c r="AB20" s="250"/>
      <c r="AC20" s="250"/>
      <c r="AD20" s="40"/>
      <c r="AE20" s="40"/>
      <c r="AF20" s="40"/>
      <c r="AG20" s="40"/>
      <c r="AH20" s="40"/>
      <c r="AI20" s="40"/>
      <c r="AJ20" s="40"/>
      <c r="AK20" s="40"/>
      <c r="AL20" s="40"/>
    </row>
    <row r="21" spans="3:38" ht="15">
      <c r="C21" s="78"/>
      <c r="R21" s="40"/>
      <c r="S21" s="40"/>
      <c r="T21" s="40"/>
      <c r="U21" s="40"/>
      <c r="V21" s="40"/>
      <c r="W21" s="745"/>
      <c r="X21" s="251"/>
      <c r="Y21" s="252"/>
      <c r="Z21" s="250"/>
      <c r="AA21" s="250"/>
      <c r="AB21" s="250"/>
      <c r="AC21" s="250"/>
      <c r="AD21" s="40"/>
      <c r="AE21" s="40"/>
      <c r="AF21" s="40"/>
      <c r="AG21" s="40"/>
      <c r="AH21" s="40"/>
      <c r="AI21" s="40"/>
      <c r="AJ21" s="40"/>
      <c r="AK21" s="40"/>
      <c r="AL21" s="40"/>
    </row>
    <row r="22" spans="3:38" ht="15">
      <c r="C22" s="78"/>
      <c r="R22" s="40"/>
      <c r="S22" s="40"/>
      <c r="T22" s="40"/>
      <c r="U22" s="40"/>
      <c r="V22" s="40"/>
      <c r="W22" s="745"/>
      <c r="X22" s="251"/>
      <c r="Y22" s="252"/>
      <c r="Z22" s="250"/>
      <c r="AA22" s="250"/>
      <c r="AB22" s="250"/>
      <c r="AC22" s="250"/>
      <c r="AD22" s="40"/>
      <c r="AE22" s="40"/>
      <c r="AF22" s="40"/>
      <c r="AG22" s="40"/>
      <c r="AH22" s="40"/>
      <c r="AI22" s="40"/>
      <c r="AJ22" s="40"/>
      <c r="AK22" s="40"/>
      <c r="AL22" s="40"/>
    </row>
    <row r="23" spans="3:38" ht="15">
      <c r="C23" s="78"/>
      <c r="R23" s="40"/>
      <c r="S23" s="40"/>
      <c r="T23" s="40"/>
      <c r="U23" s="40"/>
      <c r="V23" s="40"/>
      <c r="W23" s="745"/>
      <c r="X23" s="251"/>
      <c r="Y23" s="252"/>
      <c r="Z23" s="250"/>
      <c r="AA23" s="250"/>
      <c r="AB23" s="250"/>
      <c r="AC23" s="250"/>
      <c r="AD23" s="40"/>
      <c r="AE23" s="40"/>
      <c r="AF23" s="40"/>
      <c r="AG23" s="40"/>
      <c r="AH23" s="40"/>
      <c r="AI23" s="40"/>
      <c r="AJ23" s="40"/>
      <c r="AK23" s="40"/>
      <c r="AL23" s="40"/>
    </row>
    <row r="24" spans="3:38" ht="15">
      <c r="C24" s="78"/>
      <c r="R24" s="40"/>
      <c r="S24" s="40"/>
      <c r="T24" s="40"/>
      <c r="U24" s="40"/>
      <c r="V24" s="40"/>
      <c r="W24" s="745"/>
      <c r="X24" s="251"/>
      <c r="Y24" s="252"/>
      <c r="Z24" s="250"/>
      <c r="AA24" s="250"/>
      <c r="AB24" s="251"/>
      <c r="AC24" s="250"/>
      <c r="AD24" s="40"/>
      <c r="AE24" s="40"/>
      <c r="AF24" s="40"/>
      <c r="AG24" s="40"/>
      <c r="AH24" s="40"/>
      <c r="AI24" s="40"/>
      <c r="AJ24" s="40"/>
      <c r="AK24" s="40"/>
      <c r="AL24" s="40"/>
    </row>
    <row r="25" spans="3:38" ht="24" customHeight="1">
      <c r="C25" s="78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</row>
    <row r="26" spans="3:38" ht="15">
      <c r="C26" s="78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</row>
    <row r="27" spans="3:38" ht="15">
      <c r="C27" s="78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</row>
    <row r="28" spans="3:38" ht="15">
      <c r="C28" s="78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</row>
    <row r="29" spans="3:38" ht="15">
      <c r="C29" s="78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</row>
    <row r="30" spans="3:38"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</row>
    <row r="31" spans="3:38"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</row>
    <row r="32" spans="3:38"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 spans="3:38"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</row>
    <row r="34" spans="3:38"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</row>
    <row r="35" spans="3:38">
      <c r="R35" s="40"/>
      <c r="S35" s="40"/>
      <c r="T35" s="40"/>
      <c r="U35" s="40"/>
    </row>
    <row r="36" spans="3:38">
      <c r="R36" s="40"/>
      <c r="S36" s="40"/>
      <c r="T36" s="40"/>
      <c r="U36" s="40"/>
    </row>
    <row r="37" spans="3:38">
      <c r="R37" s="40"/>
      <c r="S37" s="40"/>
      <c r="T37" s="40"/>
      <c r="U37" s="40"/>
    </row>
    <row r="38" spans="3:38">
      <c r="R38" s="40"/>
      <c r="S38" s="40"/>
      <c r="T38" s="40"/>
      <c r="U38" s="40"/>
    </row>
    <row r="39" spans="3:38" ht="15">
      <c r="C39" s="78" t="s">
        <v>227</v>
      </c>
      <c r="R39" s="40"/>
      <c r="S39" s="40"/>
      <c r="T39" s="40"/>
      <c r="U39" s="40"/>
    </row>
    <row r="40" spans="3:38" ht="15">
      <c r="C40" s="78" t="s">
        <v>269</v>
      </c>
      <c r="R40" s="40"/>
      <c r="S40" s="40"/>
      <c r="T40" s="40"/>
      <c r="U40" s="40"/>
    </row>
    <row r="41" spans="3:38">
      <c r="D41" s="292"/>
      <c r="R41" s="40"/>
      <c r="S41" s="40"/>
      <c r="T41" s="40"/>
      <c r="U41" s="40"/>
    </row>
    <row r="42" spans="3:38">
      <c r="R42" s="40"/>
      <c r="S42" s="40"/>
      <c r="T42" s="40"/>
      <c r="U42" s="40"/>
    </row>
    <row r="43" spans="3:38">
      <c r="R43" s="40"/>
    </row>
    <row r="44" spans="3:38" ht="20.25"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R44" s="40"/>
    </row>
    <row r="45" spans="3:38" ht="20.25">
      <c r="C45" s="364"/>
      <c r="D45" s="365"/>
      <c r="E45" s="365"/>
      <c r="F45" s="365"/>
      <c r="G45" s="365"/>
      <c r="H45" s="365"/>
      <c r="I45" s="365"/>
      <c r="J45" s="365"/>
      <c r="K45" s="365"/>
      <c r="L45" s="365"/>
      <c r="M45" s="365"/>
      <c r="N45" s="365"/>
      <c r="O45" s="365"/>
      <c r="P45" s="365"/>
      <c r="R45" s="40"/>
    </row>
    <row r="46" spans="3:38" ht="20.25">
      <c r="C46" s="364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R46" s="40"/>
    </row>
    <row r="47" spans="3:38" ht="20.25">
      <c r="C47" s="364"/>
      <c r="D47" s="365"/>
      <c r="E47" s="365"/>
      <c r="F47" s="365"/>
      <c r="G47" s="365"/>
      <c r="H47" s="365"/>
      <c r="I47" s="365"/>
      <c r="J47" s="365"/>
      <c r="K47" s="365"/>
      <c r="L47" s="365"/>
      <c r="M47" s="365"/>
      <c r="N47" s="365"/>
      <c r="O47" s="365"/>
      <c r="P47" s="365"/>
      <c r="R47" s="40"/>
    </row>
    <row r="48" spans="3:38" ht="20.25">
      <c r="C48" s="364"/>
      <c r="D48" s="365"/>
      <c r="E48" s="365"/>
      <c r="F48" s="365"/>
      <c r="G48" s="365"/>
      <c r="H48" s="365"/>
      <c r="I48" s="365"/>
      <c r="J48" s="365"/>
      <c r="K48" s="365"/>
      <c r="L48" s="365"/>
      <c r="M48" s="365"/>
      <c r="N48" s="365"/>
      <c r="O48" s="365"/>
      <c r="P48" s="365"/>
      <c r="R48" s="40"/>
    </row>
    <row r="49" spans="3:18">
      <c r="R49" s="40"/>
    </row>
    <row r="50" spans="3:18">
      <c r="R50" s="40"/>
    </row>
    <row r="55" spans="3:18" ht="15.75" customHeight="1"/>
    <row r="56" spans="3:18" ht="16.5" customHeight="1">
      <c r="C56" s="130"/>
    </row>
  </sheetData>
  <mergeCells count="11">
    <mergeCell ref="W9:AB9"/>
    <mergeCell ref="W10:X10"/>
    <mergeCell ref="W11:W24"/>
    <mergeCell ref="C2:P2"/>
    <mergeCell ref="C5:P5"/>
    <mergeCell ref="S6:T6"/>
    <mergeCell ref="C8:C9"/>
    <mergeCell ref="D8:O8"/>
    <mergeCell ref="P8:P9"/>
    <mergeCell ref="D6:O6"/>
    <mergeCell ref="C4:P4"/>
  </mergeCells>
  <printOptions horizontalCentered="1" verticalCentered="1"/>
  <pageMargins left="0.70866141732283472" right="0.27559055118110237" top="0.74803149606299213" bottom="0.70866141732283472" header="0.31496062992125984" footer="0.19685039370078741"/>
  <pageSetup paperSize="9" scale="60" orientation="landscape" r:id="rId1"/>
  <colBreaks count="1" manualBreakCount="1">
    <brk id="16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BJ193"/>
  <sheetViews>
    <sheetView showGridLines="0" view="pageBreakPreview" zoomScale="55" zoomScaleNormal="55" zoomScaleSheetLayoutView="55" workbookViewId="0">
      <selection activeCell="U41" sqref="U41"/>
    </sheetView>
  </sheetViews>
  <sheetFormatPr baseColWidth="10" defaultRowHeight="14.25"/>
  <cols>
    <col min="1" max="1" width="80" style="140" customWidth="1"/>
    <col min="2" max="2" width="19" style="140" customWidth="1"/>
    <col min="3" max="3" width="16.7109375" style="140" customWidth="1"/>
    <col min="4" max="4" width="19.28515625" style="140" customWidth="1"/>
    <col min="5" max="5" width="16.7109375" style="140" customWidth="1"/>
    <col min="6" max="6" width="19" style="140" customWidth="1"/>
    <col min="7" max="7" width="16.7109375" style="140" customWidth="1"/>
    <col min="8" max="8" width="19" style="140" customWidth="1"/>
    <col min="9" max="9" width="16.7109375" style="140" customWidth="1"/>
    <col min="10" max="10" width="20.140625" style="140" customWidth="1"/>
    <col min="11" max="11" width="16.7109375" style="140" customWidth="1"/>
    <col min="12" max="12" width="18.7109375" style="140" customWidth="1"/>
    <col min="13" max="15" width="16.7109375" style="140" customWidth="1"/>
    <col min="16" max="16" width="18.42578125" style="140" customWidth="1"/>
    <col min="17" max="17" width="16.7109375" style="140" customWidth="1"/>
    <col min="18" max="18" width="18.7109375" style="140" customWidth="1"/>
    <col min="19" max="19" width="16.7109375" style="140" customWidth="1"/>
    <col min="20" max="21" width="18.7109375" style="140" customWidth="1"/>
    <col min="22" max="22" width="19.7109375" style="140" customWidth="1"/>
    <col min="23" max="23" width="2.28515625" style="140" customWidth="1"/>
    <col min="24" max="24" width="14.5703125" style="140" customWidth="1"/>
    <col min="25" max="36" width="11.42578125" style="140"/>
    <col min="37" max="37" width="11.42578125" style="140" customWidth="1"/>
    <col min="38" max="16384" width="11.42578125" style="140"/>
  </cols>
  <sheetData>
    <row r="1" spans="1:52" ht="23.25">
      <c r="A1" s="809" t="s">
        <v>261</v>
      </c>
      <c r="B1" s="809"/>
      <c r="C1" s="809"/>
      <c r="D1" s="809"/>
      <c r="E1" s="809"/>
      <c r="F1" s="809"/>
      <c r="G1" s="809"/>
      <c r="H1" s="809"/>
      <c r="I1" s="809"/>
      <c r="J1" s="809"/>
      <c r="K1" s="809"/>
      <c r="L1" s="809"/>
      <c r="M1" s="809"/>
      <c r="N1" s="809"/>
      <c r="O1" s="809"/>
      <c r="P1" s="809"/>
      <c r="Q1" s="809"/>
      <c r="R1" s="809"/>
      <c r="S1" s="809"/>
      <c r="T1" s="809"/>
      <c r="U1" s="809"/>
      <c r="V1" s="809"/>
    </row>
    <row r="3" spans="1:52" ht="15">
      <c r="A3" s="142"/>
      <c r="B3" s="142"/>
      <c r="V3" s="141"/>
    </row>
    <row r="4" spans="1:52" ht="26.25">
      <c r="A4" s="406" t="s">
        <v>62</v>
      </c>
      <c r="B4" s="272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4"/>
    </row>
    <row r="5" spans="1:52" ht="26.25">
      <c r="A5" s="810" t="s">
        <v>171</v>
      </c>
      <c r="B5" s="810"/>
      <c r="C5" s="810"/>
      <c r="D5" s="810"/>
      <c r="E5" s="810"/>
      <c r="F5" s="810"/>
      <c r="G5" s="810"/>
      <c r="H5" s="810"/>
      <c r="I5" s="810"/>
      <c r="J5" s="810"/>
      <c r="K5" s="810"/>
      <c r="L5" s="810"/>
      <c r="M5" s="810"/>
      <c r="N5" s="810"/>
      <c r="O5" s="810"/>
      <c r="P5" s="810"/>
      <c r="Q5" s="810"/>
      <c r="R5" s="810"/>
      <c r="S5" s="810"/>
      <c r="T5" s="810"/>
      <c r="U5" s="810"/>
      <c r="V5" s="810"/>
    </row>
    <row r="6" spans="1:52" ht="26.25">
      <c r="A6" s="811" t="s">
        <v>217</v>
      </c>
      <c r="B6" s="811"/>
      <c r="C6" s="811"/>
      <c r="D6" s="811"/>
      <c r="E6" s="811"/>
      <c r="F6" s="811"/>
      <c r="G6" s="811"/>
      <c r="H6" s="811"/>
      <c r="I6" s="811"/>
      <c r="J6" s="811"/>
      <c r="K6" s="811"/>
      <c r="L6" s="811"/>
      <c r="M6" s="811"/>
      <c r="N6" s="811"/>
      <c r="O6" s="811"/>
      <c r="P6" s="811"/>
      <c r="Q6" s="811"/>
      <c r="R6" s="811"/>
      <c r="S6" s="811"/>
      <c r="T6" s="811"/>
      <c r="U6" s="811"/>
      <c r="V6" s="811"/>
    </row>
    <row r="7" spans="1:52" ht="27" customHeight="1" thickBot="1"/>
    <row r="8" spans="1:52" ht="51.75" customHeight="1" thickBot="1">
      <c r="A8" s="808" t="s">
        <v>32</v>
      </c>
      <c r="B8" s="812" t="s">
        <v>135</v>
      </c>
      <c r="C8" s="812"/>
      <c r="D8" s="812"/>
      <c r="E8" s="812"/>
      <c r="F8" s="812"/>
      <c r="G8" s="812"/>
      <c r="H8" s="812"/>
      <c r="I8" s="812"/>
      <c r="J8" s="812"/>
      <c r="K8" s="812"/>
      <c r="L8" s="812"/>
      <c r="M8" s="812"/>
      <c r="N8" s="812"/>
      <c r="O8" s="812"/>
      <c r="P8" s="812"/>
      <c r="Q8" s="812"/>
      <c r="R8" s="812"/>
      <c r="S8" s="812"/>
      <c r="T8" s="801" t="s">
        <v>113</v>
      </c>
      <c r="U8" s="813"/>
      <c r="V8" s="814" t="s">
        <v>6</v>
      </c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  <c r="AT8" s="168"/>
      <c r="AU8" s="168"/>
      <c r="AV8" s="168"/>
      <c r="AW8" s="168"/>
    </row>
    <row r="9" spans="1:52" ht="89.25" customHeight="1" thickBot="1">
      <c r="A9" s="808"/>
      <c r="B9" s="807" t="s">
        <v>114</v>
      </c>
      <c r="C9" s="807"/>
      <c r="D9" s="807" t="s">
        <v>115</v>
      </c>
      <c r="E9" s="807"/>
      <c r="F9" s="807" t="s">
        <v>116</v>
      </c>
      <c r="G9" s="807"/>
      <c r="H9" s="807" t="s">
        <v>117</v>
      </c>
      <c r="I9" s="807"/>
      <c r="J9" s="807" t="s">
        <v>160</v>
      </c>
      <c r="K9" s="807"/>
      <c r="L9" s="815" t="s">
        <v>143</v>
      </c>
      <c r="M9" s="815"/>
      <c r="N9" s="807" t="s">
        <v>118</v>
      </c>
      <c r="O9" s="807"/>
      <c r="P9" s="807" t="s">
        <v>119</v>
      </c>
      <c r="Q9" s="807"/>
      <c r="R9" s="807" t="s">
        <v>120</v>
      </c>
      <c r="S9" s="807"/>
      <c r="T9" s="801"/>
      <c r="U9" s="813"/>
      <c r="V9" s="814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</row>
    <row r="10" spans="1:52" ht="42" customHeight="1" thickBot="1">
      <c r="A10" s="808"/>
      <c r="B10" s="578" t="s">
        <v>55</v>
      </c>
      <c r="C10" s="578" t="s">
        <v>56</v>
      </c>
      <c r="D10" s="578" t="s">
        <v>55</v>
      </c>
      <c r="E10" s="578" t="s">
        <v>56</v>
      </c>
      <c r="F10" s="578" t="s">
        <v>55</v>
      </c>
      <c r="G10" s="578" t="s">
        <v>56</v>
      </c>
      <c r="H10" s="578" t="s">
        <v>55</v>
      </c>
      <c r="I10" s="578" t="s">
        <v>56</v>
      </c>
      <c r="J10" s="578" t="s">
        <v>55</v>
      </c>
      <c r="K10" s="578" t="s">
        <v>56</v>
      </c>
      <c r="L10" s="578" t="s">
        <v>55</v>
      </c>
      <c r="M10" s="578" t="s">
        <v>56</v>
      </c>
      <c r="N10" s="578" t="s">
        <v>55</v>
      </c>
      <c r="O10" s="578" t="s">
        <v>56</v>
      </c>
      <c r="P10" s="578" t="s">
        <v>55</v>
      </c>
      <c r="Q10" s="578" t="s">
        <v>56</v>
      </c>
      <c r="R10" s="578" t="s">
        <v>55</v>
      </c>
      <c r="S10" s="578" t="s">
        <v>56</v>
      </c>
      <c r="T10" s="578" t="s">
        <v>55</v>
      </c>
      <c r="U10" s="592" t="s">
        <v>56</v>
      </c>
      <c r="V10" s="814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  <c r="AV10" s="168"/>
      <c r="AW10" s="168"/>
    </row>
    <row r="11" spans="1:52" s="144" customFormat="1" ht="43.5" customHeight="1">
      <c r="A11" s="576" t="s">
        <v>111</v>
      </c>
      <c r="B11" s="579">
        <v>3</v>
      </c>
      <c r="C11" s="580">
        <v>0</v>
      </c>
      <c r="D11" s="585">
        <v>5</v>
      </c>
      <c r="E11" s="586">
        <v>2</v>
      </c>
      <c r="F11" s="580">
        <v>0</v>
      </c>
      <c r="G11" s="580">
        <v>2</v>
      </c>
      <c r="H11" s="585">
        <v>5</v>
      </c>
      <c r="I11" s="586">
        <v>2</v>
      </c>
      <c r="J11" s="580">
        <v>0</v>
      </c>
      <c r="K11" s="580">
        <v>1</v>
      </c>
      <c r="L11" s="585">
        <v>0</v>
      </c>
      <c r="M11" s="586">
        <v>0</v>
      </c>
      <c r="N11" s="580">
        <v>0</v>
      </c>
      <c r="O11" s="580">
        <v>0</v>
      </c>
      <c r="P11" s="585">
        <v>1</v>
      </c>
      <c r="Q11" s="586">
        <v>0</v>
      </c>
      <c r="R11" s="580">
        <v>1</v>
      </c>
      <c r="S11" s="580">
        <v>0</v>
      </c>
      <c r="T11" s="585">
        <f>+B11+D11+F11+H11+J11+L11+N11+P11+R11</f>
        <v>15</v>
      </c>
      <c r="U11" s="580">
        <f>+C11+E11+G11+I11+K11+M11+O11+Q11+S11</f>
        <v>7</v>
      </c>
      <c r="V11" s="593">
        <f>SUM(T11:U11)</f>
        <v>22</v>
      </c>
      <c r="X11" s="168"/>
      <c r="AA11" s="390"/>
      <c r="AD11" s="390"/>
      <c r="AG11" s="390"/>
      <c r="AJ11" s="390"/>
      <c r="AK11" s="390"/>
      <c r="AL11" s="390"/>
      <c r="AM11" s="390"/>
      <c r="AN11" s="390"/>
      <c r="AQ11" s="390"/>
      <c r="AT11" s="390"/>
      <c r="AW11" s="390"/>
      <c r="AZ11" s="390"/>
    </row>
    <row r="12" spans="1:52" s="144" customFormat="1" ht="30" customHeight="1">
      <c r="A12" s="576" t="s">
        <v>44</v>
      </c>
      <c r="B12" s="581">
        <v>1</v>
      </c>
      <c r="C12" s="393">
        <v>0</v>
      </c>
      <c r="D12" s="587">
        <v>5</v>
      </c>
      <c r="E12" s="588">
        <v>0</v>
      </c>
      <c r="F12" s="393">
        <v>0</v>
      </c>
      <c r="G12" s="393">
        <v>0</v>
      </c>
      <c r="H12" s="587">
        <v>0</v>
      </c>
      <c r="I12" s="588">
        <v>0</v>
      </c>
      <c r="J12" s="393">
        <v>0</v>
      </c>
      <c r="K12" s="393">
        <v>0</v>
      </c>
      <c r="L12" s="587">
        <v>14</v>
      </c>
      <c r="M12" s="588">
        <v>0</v>
      </c>
      <c r="N12" s="393">
        <v>19</v>
      </c>
      <c r="O12" s="393">
        <v>28</v>
      </c>
      <c r="P12" s="587">
        <v>0</v>
      </c>
      <c r="Q12" s="588">
        <v>0</v>
      </c>
      <c r="R12" s="393">
        <v>23</v>
      </c>
      <c r="S12" s="393">
        <v>21</v>
      </c>
      <c r="T12" s="587">
        <f t="shared" ref="T12:T24" si="0">+B12+D12+F12+H12+J12+L12+N12+P12+R12</f>
        <v>62</v>
      </c>
      <c r="U12" s="393">
        <f t="shared" ref="U12:U24" si="1">+C12+E12+G12+I12+K12+M12+O12+Q12+S12</f>
        <v>49</v>
      </c>
      <c r="V12" s="593">
        <f t="shared" ref="V12:V24" si="2">SUM(T12:U12)</f>
        <v>111</v>
      </c>
      <c r="X12" s="168"/>
      <c r="AA12" s="390"/>
      <c r="AD12" s="390"/>
      <c r="AG12" s="390"/>
      <c r="AJ12" s="390"/>
      <c r="AK12" s="390"/>
      <c r="AL12" s="390"/>
      <c r="AM12" s="390"/>
      <c r="AN12" s="390"/>
      <c r="AQ12" s="390"/>
      <c r="AT12" s="390"/>
      <c r="AW12" s="390"/>
      <c r="AZ12" s="390"/>
    </row>
    <row r="13" spans="1:52" s="144" customFormat="1" ht="30" customHeight="1">
      <c r="A13" s="576" t="s">
        <v>45</v>
      </c>
      <c r="B13" s="581">
        <v>6</v>
      </c>
      <c r="C13" s="393">
        <v>0</v>
      </c>
      <c r="D13" s="587">
        <v>18</v>
      </c>
      <c r="E13" s="588">
        <v>1</v>
      </c>
      <c r="F13" s="393">
        <v>16</v>
      </c>
      <c r="G13" s="393">
        <v>2</v>
      </c>
      <c r="H13" s="587">
        <v>18</v>
      </c>
      <c r="I13" s="588">
        <v>2</v>
      </c>
      <c r="J13" s="393">
        <v>0</v>
      </c>
      <c r="K13" s="393">
        <v>0</v>
      </c>
      <c r="L13" s="587">
        <v>0</v>
      </c>
      <c r="M13" s="588">
        <v>0</v>
      </c>
      <c r="N13" s="393">
        <v>13</v>
      </c>
      <c r="O13" s="393">
        <v>0</v>
      </c>
      <c r="P13" s="587">
        <v>0</v>
      </c>
      <c r="Q13" s="588">
        <v>0</v>
      </c>
      <c r="R13" s="393">
        <v>10</v>
      </c>
      <c r="S13" s="393">
        <v>0</v>
      </c>
      <c r="T13" s="587">
        <f t="shared" si="0"/>
        <v>81</v>
      </c>
      <c r="U13" s="393">
        <f t="shared" si="1"/>
        <v>5</v>
      </c>
      <c r="V13" s="593">
        <f t="shared" si="2"/>
        <v>86</v>
      </c>
      <c r="X13" s="168"/>
      <c r="AA13" s="390"/>
      <c r="AD13" s="390"/>
      <c r="AG13" s="390"/>
      <c r="AJ13" s="390"/>
      <c r="AK13" s="390"/>
      <c r="AL13" s="390"/>
      <c r="AM13" s="390"/>
      <c r="AN13" s="390"/>
      <c r="AQ13" s="390"/>
      <c r="AT13" s="390"/>
      <c r="AW13" s="390"/>
      <c r="AZ13" s="390"/>
    </row>
    <row r="14" spans="1:52" s="144" customFormat="1" ht="30" customHeight="1">
      <c r="A14" s="576" t="s">
        <v>46</v>
      </c>
      <c r="B14" s="581">
        <v>14</v>
      </c>
      <c r="C14" s="393">
        <v>6</v>
      </c>
      <c r="D14" s="587">
        <v>6</v>
      </c>
      <c r="E14" s="588">
        <v>7</v>
      </c>
      <c r="F14" s="393">
        <v>8</v>
      </c>
      <c r="G14" s="393">
        <v>1</v>
      </c>
      <c r="H14" s="587">
        <v>28</v>
      </c>
      <c r="I14" s="588">
        <v>15</v>
      </c>
      <c r="J14" s="393">
        <v>1</v>
      </c>
      <c r="K14" s="393">
        <v>3</v>
      </c>
      <c r="L14" s="587">
        <v>3</v>
      </c>
      <c r="M14" s="588">
        <v>1</v>
      </c>
      <c r="N14" s="393">
        <v>2</v>
      </c>
      <c r="O14" s="393">
        <v>0</v>
      </c>
      <c r="P14" s="587">
        <v>0</v>
      </c>
      <c r="Q14" s="588">
        <v>0</v>
      </c>
      <c r="R14" s="393">
        <v>5</v>
      </c>
      <c r="S14" s="393">
        <v>0</v>
      </c>
      <c r="T14" s="587">
        <f t="shared" si="0"/>
        <v>67</v>
      </c>
      <c r="U14" s="393">
        <f t="shared" si="1"/>
        <v>33</v>
      </c>
      <c r="V14" s="593">
        <f t="shared" si="2"/>
        <v>100</v>
      </c>
      <c r="X14" s="168"/>
      <c r="AA14" s="390"/>
      <c r="AD14" s="390"/>
      <c r="AG14" s="390"/>
      <c r="AJ14" s="390"/>
      <c r="AK14" s="390"/>
      <c r="AL14" s="390"/>
      <c r="AM14" s="390"/>
      <c r="AN14" s="390"/>
      <c r="AQ14" s="390"/>
      <c r="AT14" s="390"/>
      <c r="AW14" s="390"/>
      <c r="AZ14" s="390"/>
    </row>
    <row r="15" spans="1:52" s="144" customFormat="1" ht="30" customHeight="1">
      <c r="A15" s="576" t="s">
        <v>47</v>
      </c>
      <c r="B15" s="581">
        <v>2</v>
      </c>
      <c r="C15" s="393">
        <v>0</v>
      </c>
      <c r="D15" s="587">
        <v>1</v>
      </c>
      <c r="E15" s="588">
        <v>0</v>
      </c>
      <c r="F15" s="393">
        <v>0</v>
      </c>
      <c r="G15" s="393">
        <v>0</v>
      </c>
      <c r="H15" s="587">
        <v>0</v>
      </c>
      <c r="I15" s="588">
        <v>1</v>
      </c>
      <c r="J15" s="393">
        <v>0</v>
      </c>
      <c r="K15" s="393">
        <v>0</v>
      </c>
      <c r="L15" s="587">
        <v>0</v>
      </c>
      <c r="M15" s="588">
        <v>0</v>
      </c>
      <c r="N15" s="393">
        <v>0</v>
      </c>
      <c r="O15" s="393">
        <v>0</v>
      </c>
      <c r="P15" s="587">
        <v>0</v>
      </c>
      <c r="Q15" s="588">
        <v>0</v>
      </c>
      <c r="R15" s="393">
        <v>0</v>
      </c>
      <c r="S15" s="393">
        <v>0</v>
      </c>
      <c r="T15" s="587">
        <f t="shared" si="0"/>
        <v>3</v>
      </c>
      <c r="U15" s="393">
        <f t="shared" si="1"/>
        <v>1</v>
      </c>
      <c r="V15" s="593">
        <f t="shared" si="2"/>
        <v>4</v>
      </c>
      <c r="X15" s="168"/>
      <c r="AA15" s="390"/>
      <c r="AD15" s="390"/>
      <c r="AG15" s="390"/>
      <c r="AJ15" s="390"/>
      <c r="AK15" s="390"/>
      <c r="AL15" s="390"/>
      <c r="AM15" s="390"/>
      <c r="AN15" s="390"/>
      <c r="AQ15" s="390"/>
      <c r="AT15" s="390"/>
      <c r="AW15" s="390"/>
      <c r="AZ15" s="390"/>
    </row>
    <row r="16" spans="1:52" s="144" customFormat="1" ht="30" customHeight="1">
      <c r="A16" s="576" t="s">
        <v>48</v>
      </c>
      <c r="B16" s="581">
        <v>9</v>
      </c>
      <c r="C16" s="393">
        <v>0</v>
      </c>
      <c r="D16" s="587">
        <v>26</v>
      </c>
      <c r="E16" s="588">
        <v>5</v>
      </c>
      <c r="F16" s="393">
        <v>12</v>
      </c>
      <c r="G16" s="393">
        <v>2</v>
      </c>
      <c r="H16" s="587">
        <v>14</v>
      </c>
      <c r="I16" s="588">
        <v>5</v>
      </c>
      <c r="J16" s="393">
        <v>0</v>
      </c>
      <c r="K16" s="393">
        <v>0</v>
      </c>
      <c r="L16" s="587">
        <v>0</v>
      </c>
      <c r="M16" s="588">
        <v>0</v>
      </c>
      <c r="N16" s="393">
        <v>1</v>
      </c>
      <c r="O16" s="393">
        <v>0</v>
      </c>
      <c r="P16" s="587">
        <v>5</v>
      </c>
      <c r="Q16" s="588">
        <v>0</v>
      </c>
      <c r="R16" s="393">
        <v>5</v>
      </c>
      <c r="S16" s="393">
        <v>0</v>
      </c>
      <c r="T16" s="587">
        <f t="shared" si="0"/>
        <v>72</v>
      </c>
      <c r="U16" s="393">
        <f t="shared" si="1"/>
        <v>12</v>
      </c>
      <c r="V16" s="593">
        <f t="shared" si="2"/>
        <v>84</v>
      </c>
      <c r="X16" s="168"/>
      <c r="AA16" s="390"/>
      <c r="AD16" s="390"/>
      <c r="AG16" s="390"/>
      <c r="AJ16" s="390"/>
      <c r="AK16" s="390"/>
      <c r="AL16" s="390"/>
      <c r="AM16" s="390"/>
      <c r="AN16" s="390"/>
      <c r="AQ16" s="390"/>
      <c r="AT16" s="390"/>
      <c r="AW16" s="390"/>
      <c r="AZ16" s="390"/>
    </row>
    <row r="17" spans="1:52" s="144" customFormat="1" ht="30" customHeight="1">
      <c r="A17" s="576" t="s">
        <v>198</v>
      </c>
      <c r="B17" s="581">
        <v>19</v>
      </c>
      <c r="C17" s="393">
        <v>6</v>
      </c>
      <c r="D17" s="587">
        <v>4</v>
      </c>
      <c r="E17" s="588">
        <v>8</v>
      </c>
      <c r="F17" s="393">
        <v>4</v>
      </c>
      <c r="G17" s="393">
        <v>0</v>
      </c>
      <c r="H17" s="587">
        <v>24</v>
      </c>
      <c r="I17" s="588">
        <v>19</v>
      </c>
      <c r="J17" s="393">
        <v>9</v>
      </c>
      <c r="K17" s="393">
        <v>14</v>
      </c>
      <c r="L17" s="587">
        <v>0</v>
      </c>
      <c r="M17" s="588">
        <v>0</v>
      </c>
      <c r="N17" s="393">
        <v>4</v>
      </c>
      <c r="O17" s="393">
        <v>0</v>
      </c>
      <c r="P17" s="587">
        <v>3</v>
      </c>
      <c r="Q17" s="588">
        <v>0</v>
      </c>
      <c r="R17" s="393">
        <v>5</v>
      </c>
      <c r="S17" s="393">
        <v>2</v>
      </c>
      <c r="T17" s="587">
        <f t="shared" si="0"/>
        <v>72</v>
      </c>
      <c r="U17" s="393">
        <f t="shared" si="1"/>
        <v>49</v>
      </c>
      <c r="V17" s="593">
        <f t="shared" si="2"/>
        <v>121</v>
      </c>
      <c r="X17" s="168"/>
      <c r="AA17" s="390"/>
      <c r="AD17" s="390"/>
      <c r="AG17" s="390"/>
      <c r="AJ17" s="390"/>
      <c r="AK17" s="390"/>
      <c r="AL17" s="390"/>
      <c r="AM17" s="390"/>
      <c r="AN17" s="390"/>
      <c r="AQ17" s="390"/>
      <c r="AT17" s="390"/>
      <c r="AW17" s="390"/>
      <c r="AZ17" s="390"/>
    </row>
    <row r="18" spans="1:52" s="144" customFormat="1" ht="30" customHeight="1">
      <c r="A18" s="576" t="s">
        <v>50</v>
      </c>
      <c r="B18" s="581">
        <v>0</v>
      </c>
      <c r="C18" s="393">
        <v>1</v>
      </c>
      <c r="D18" s="587">
        <v>2</v>
      </c>
      <c r="E18" s="588">
        <v>1</v>
      </c>
      <c r="F18" s="393">
        <v>5</v>
      </c>
      <c r="G18" s="393">
        <v>6</v>
      </c>
      <c r="H18" s="587">
        <v>2</v>
      </c>
      <c r="I18" s="588">
        <v>13</v>
      </c>
      <c r="J18" s="393">
        <v>30</v>
      </c>
      <c r="K18" s="393">
        <v>15</v>
      </c>
      <c r="L18" s="587">
        <v>0</v>
      </c>
      <c r="M18" s="588">
        <v>0</v>
      </c>
      <c r="N18" s="393">
        <v>0</v>
      </c>
      <c r="O18" s="393">
        <v>0</v>
      </c>
      <c r="P18" s="587">
        <v>0</v>
      </c>
      <c r="Q18" s="588">
        <v>0</v>
      </c>
      <c r="R18" s="393">
        <v>4</v>
      </c>
      <c r="S18" s="393">
        <v>6</v>
      </c>
      <c r="T18" s="587">
        <f t="shared" si="0"/>
        <v>43</v>
      </c>
      <c r="U18" s="393">
        <f t="shared" si="1"/>
        <v>42</v>
      </c>
      <c r="V18" s="593">
        <f t="shared" si="2"/>
        <v>85</v>
      </c>
      <c r="X18" s="168"/>
      <c r="AA18" s="390"/>
      <c r="AD18" s="390"/>
      <c r="AG18" s="390"/>
      <c r="AJ18" s="390"/>
      <c r="AK18" s="390"/>
      <c r="AL18" s="390"/>
      <c r="AM18" s="390"/>
      <c r="AN18" s="390"/>
      <c r="AQ18" s="390"/>
      <c r="AT18" s="390"/>
      <c r="AW18" s="390"/>
      <c r="AZ18" s="390"/>
    </row>
    <row r="19" spans="1:52" s="144" customFormat="1" ht="30" customHeight="1">
      <c r="A19" s="576" t="s">
        <v>51</v>
      </c>
      <c r="B19" s="581">
        <v>5</v>
      </c>
      <c r="C19" s="393">
        <v>3</v>
      </c>
      <c r="D19" s="587">
        <v>3</v>
      </c>
      <c r="E19" s="588">
        <v>7</v>
      </c>
      <c r="F19" s="393">
        <v>7</v>
      </c>
      <c r="G19" s="393">
        <v>0</v>
      </c>
      <c r="H19" s="587">
        <v>4</v>
      </c>
      <c r="I19" s="588">
        <v>21</v>
      </c>
      <c r="J19" s="393">
        <v>8</v>
      </c>
      <c r="K19" s="393">
        <v>10</v>
      </c>
      <c r="L19" s="587">
        <v>0</v>
      </c>
      <c r="M19" s="588">
        <v>0</v>
      </c>
      <c r="N19" s="393">
        <v>0</v>
      </c>
      <c r="O19" s="393">
        <v>0</v>
      </c>
      <c r="P19" s="587">
        <v>6</v>
      </c>
      <c r="Q19" s="588">
        <v>0</v>
      </c>
      <c r="R19" s="393">
        <v>2</v>
      </c>
      <c r="S19" s="393">
        <v>0</v>
      </c>
      <c r="T19" s="587">
        <f t="shared" si="0"/>
        <v>35</v>
      </c>
      <c r="U19" s="393">
        <f t="shared" si="1"/>
        <v>41</v>
      </c>
      <c r="V19" s="593">
        <f t="shared" si="2"/>
        <v>76</v>
      </c>
      <c r="X19" s="168"/>
      <c r="AA19" s="390"/>
      <c r="AD19" s="390"/>
      <c r="AG19" s="390"/>
      <c r="AJ19" s="390"/>
      <c r="AK19" s="390"/>
      <c r="AL19" s="390"/>
      <c r="AM19" s="390"/>
      <c r="AN19" s="390"/>
      <c r="AQ19" s="390"/>
      <c r="AT19" s="390"/>
      <c r="AW19" s="390"/>
      <c r="AZ19" s="390"/>
    </row>
    <row r="20" spans="1:52" s="144" customFormat="1" ht="30" customHeight="1">
      <c r="A20" s="576" t="s">
        <v>57</v>
      </c>
      <c r="B20" s="581">
        <v>5</v>
      </c>
      <c r="C20" s="393">
        <v>1</v>
      </c>
      <c r="D20" s="587">
        <v>0</v>
      </c>
      <c r="E20" s="588">
        <v>0</v>
      </c>
      <c r="F20" s="393">
        <v>1</v>
      </c>
      <c r="G20" s="393">
        <v>0</v>
      </c>
      <c r="H20" s="587">
        <v>5</v>
      </c>
      <c r="I20" s="588">
        <v>7</v>
      </c>
      <c r="J20" s="393">
        <v>4</v>
      </c>
      <c r="K20" s="393">
        <v>0</v>
      </c>
      <c r="L20" s="587">
        <v>0</v>
      </c>
      <c r="M20" s="588">
        <v>0</v>
      </c>
      <c r="N20" s="393">
        <v>0</v>
      </c>
      <c r="O20" s="393">
        <v>0</v>
      </c>
      <c r="P20" s="587">
        <v>0</v>
      </c>
      <c r="Q20" s="588">
        <v>0</v>
      </c>
      <c r="R20" s="393">
        <v>0</v>
      </c>
      <c r="S20" s="393">
        <v>0</v>
      </c>
      <c r="T20" s="587">
        <f t="shared" si="0"/>
        <v>15</v>
      </c>
      <c r="U20" s="393">
        <f t="shared" si="1"/>
        <v>8</v>
      </c>
      <c r="V20" s="593">
        <f t="shared" si="2"/>
        <v>23</v>
      </c>
      <c r="X20" s="168"/>
      <c r="AA20" s="390"/>
      <c r="AD20" s="390"/>
      <c r="AG20" s="390"/>
      <c r="AJ20" s="390"/>
      <c r="AK20" s="390"/>
      <c r="AL20" s="390"/>
      <c r="AM20" s="390"/>
      <c r="AN20" s="390"/>
      <c r="AQ20" s="390"/>
      <c r="AT20" s="390"/>
      <c r="AW20" s="390"/>
      <c r="AZ20" s="390"/>
    </row>
    <row r="21" spans="1:52" s="144" customFormat="1" ht="30" customHeight="1">
      <c r="A21" s="576" t="s">
        <v>197</v>
      </c>
      <c r="B21" s="581">
        <v>45</v>
      </c>
      <c r="C21" s="393">
        <v>18</v>
      </c>
      <c r="D21" s="587">
        <v>88</v>
      </c>
      <c r="E21" s="588">
        <v>27</v>
      </c>
      <c r="F21" s="393">
        <v>49</v>
      </c>
      <c r="G21" s="393">
        <v>3</v>
      </c>
      <c r="H21" s="587">
        <v>115</v>
      </c>
      <c r="I21" s="588">
        <v>93</v>
      </c>
      <c r="J21" s="393">
        <v>9</v>
      </c>
      <c r="K21" s="393">
        <v>8</v>
      </c>
      <c r="L21" s="587">
        <v>0</v>
      </c>
      <c r="M21" s="588">
        <v>0</v>
      </c>
      <c r="N21" s="393">
        <v>5</v>
      </c>
      <c r="O21" s="393">
        <v>0</v>
      </c>
      <c r="P21" s="587">
        <v>4</v>
      </c>
      <c r="Q21" s="588">
        <v>0</v>
      </c>
      <c r="R21" s="393">
        <v>20</v>
      </c>
      <c r="S21" s="393">
        <v>9</v>
      </c>
      <c r="T21" s="587">
        <f t="shared" si="0"/>
        <v>335</v>
      </c>
      <c r="U21" s="393">
        <f t="shared" si="1"/>
        <v>158</v>
      </c>
      <c r="V21" s="593">
        <f t="shared" si="2"/>
        <v>493</v>
      </c>
      <c r="X21" s="168"/>
      <c r="AA21" s="390"/>
      <c r="AD21" s="390"/>
      <c r="AG21" s="390"/>
      <c r="AJ21" s="390"/>
      <c r="AK21" s="390"/>
      <c r="AL21" s="390"/>
      <c r="AM21" s="390"/>
      <c r="AN21" s="390"/>
      <c r="AQ21" s="390"/>
      <c r="AT21" s="390"/>
      <c r="AW21" s="390"/>
      <c r="AZ21" s="390"/>
    </row>
    <row r="22" spans="1:52" s="144" customFormat="1" ht="30" customHeight="1">
      <c r="A22" s="576" t="s">
        <v>52</v>
      </c>
      <c r="B22" s="581">
        <v>1</v>
      </c>
      <c r="C22" s="393">
        <v>2</v>
      </c>
      <c r="D22" s="587">
        <v>21</v>
      </c>
      <c r="E22" s="588">
        <v>13</v>
      </c>
      <c r="F22" s="393">
        <v>0</v>
      </c>
      <c r="G22" s="393">
        <v>2</v>
      </c>
      <c r="H22" s="587">
        <v>2</v>
      </c>
      <c r="I22" s="588">
        <v>3</v>
      </c>
      <c r="J22" s="393">
        <v>2</v>
      </c>
      <c r="K22" s="393">
        <v>0</v>
      </c>
      <c r="L22" s="587">
        <v>0</v>
      </c>
      <c r="M22" s="588">
        <v>0</v>
      </c>
      <c r="N22" s="393">
        <v>0</v>
      </c>
      <c r="O22" s="393">
        <v>0</v>
      </c>
      <c r="P22" s="587">
        <v>0</v>
      </c>
      <c r="Q22" s="588">
        <v>0</v>
      </c>
      <c r="R22" s="393">
        <v>0</v>
      </c>
      <c r="S22" s="393">
        <v>0</v>
      </c>
      <c r="T22" s="587">
        <f t="shared" si="0"/>
        <v>26</v>
      </c>
      <c r="U22" s="393">
        <f t="shared" si="1"/>
        <v>20</v>
      </c>
      <c r="V22" s="593">
        <f t="shared" si="2"/>
        <v>46</v>
      </c>
      <c r="X22" s="168"/>
      <c r="AA22" s="390"/>
      <c r="AD22" s="390"/>
      <c r="AG22" s="390"/>
      <c r="AJ22" s="390"/>
      <c r="AK22" s="390"/>
      <c r="AL22" s="390"/>
      <c r="AM22" s="390"/>
      <c r="AN22" s="390"/>
      <c r="AQ22" s="390"/>
      <c r="AT22" s="390"/>
      <c r="AW22" s="390"/>
      <c r="AZ22" s="390"/>
    </row>
    <row r="23" spans="1:52" s="144" customFormat="1" ht="30" customHeight="1">
      <c r="A23" s="576" t="s">
        <v>53</v>
      </c>
      <c r="B23" s="581">
        <v>2</v>
      </c>
      <c r="C23" s="393">
        <v>1</v>
      </c>
      <c r="D23" s="587">
        <v>1</v>
      </c>
      <c r="E23" s="588">
        <v>11</v>
      </c>
      <c r="F23" s="393">
        <v>0</v>
      </c>
      <c r="G23" s="393">
        <v>2</v>
      </c>
      <c r="H23" s="587">
        <v>0</v>
      </c>
      <c r="I23" s="588">
        <v>7</v>
      </c>
      <c r="J23" s="393">
        <v>0</v>
      </c>
      <c r="K23" s="393">
        <v>0</v>
      </c>
      <c r="L23" s="587">
        <v>0</v>
      </c>
      <c r="M23" s="588">
        <v>0</v>
      </c>
      <c r="N23" s="393">
        <v>0</v>
      </c>
      <c r="O23" s="393">
        <v>0</v>
      </c>
      <c r="P23" s="587">
        <v>0</v>
      </c>
      <c r="Q23" s="588">
        <v>0</v>
      </c>
      <c r="R23" s="393">
        <v>0</v>
      </c>
      <c r="S23" s="393">
        <v>0</v>
      </c>
      <c r="T23" s="587">
        <f t="shared" si="0"/>
        <v>3</v>
      </c>
      <c r="U23" s="393">
        <f t="shared" si="1"/>
        <v>21</v>
      </c>
      <c r="V23" s="593">
        <f t="shared" si="2"/>
        <v>24</v>
      </c>
      <c r="X23" s="168"/>
      <c r="AA23" s="390"/>
      <c r="AD23" s="390"/>
      <c r="AG23" s="390"/>
      <c r="AJ23" s="390"/>
      <c r="AK23" s="390"/>
      <c r="AL23" s="390"/>
      <c r="AM23" s="390"/>
      <c r="AN23" s="390"/>
      <c r="AQ23" s="390"/>
      <c r="AT23" s="390"/>
      <c r="AW23" s="390"/>
      <c r="AZ23" s="390"/>
    </row>
    <row r="24" spans="1:52" s="144" customFormat="1" ht="30" customHeight="1">
      <c r="A24" s="576" t="s">
        <v>196</v>
      </c>
      <c r="B24" s="581">
        <v>11</v>
      </c>
      <c r="C24" s="393">
        <v>3</v>
      </c>
      <c r="D24" s="587">
        <v>4</v>
      </c>
      <c r="E24" s="588">
        <v>1</v>
      </c>
      <c r="F24" s="393">
        <v>4</v>
      </c>
      <c r="G24" s="393">
        <v>2</v>
      </c>
      <c r="H24" s="587">
        <v>18</v>
      </c>
      <c r="I24" s="588">
        <v>21</v>
      </c>
      <c r="J24" s="393">
        <v>2</v>
      </c>
      <c r="K24" s="393">
        <v>11</v>
      </c>
      <c r="L24" s="587">
        <v>0</v>
      </c>
      <c r="M24" s="588">
        <v>0</v>
      </c>
      <c r="N24" s="393">
        <v>9</v>
      </c>
      <c r="O24" s="393">
        <v>0</v>
      </c>
      <c r="P24" s="587">
        <v>10</v>
      </c>
      <c r="Q24" s="588">
        <v>0</v>
      </c>
      <c r="R24" s="393">
        <v>4</v>
      </c>
      <c r="S24" s="393">
        <v>0</v>
      </c>
      <c r="T24" s="587">
        <f t="shared" si="0"/>
        <v>62</v>
      </c>
      <c r="U24" s="393">
        <f t="shared" si="1"/>
        <v>38</v>
      </c>
      <c r="V24" s="593">
        <f t="shared" si="2"/>
        <v>100</v>
      </c>
      <c r="X24" s="168"/>
      <c r="AA24" s="390"/>
      <c r="AD24" s="390"/>
      <c r="AG24" s="390"/>
      <c r="AJ24" s="390"/>
      <c r="AK24" s="390"/>
      <c r="AL24" s="390"/>
      <c r="AM24" s="390"/>
      <c r="AN24" s="390"/>
      <c r="AQ24" s="390"/>
      <c r="AT24" s="390"/>
      <c r="AW24" s="390"/>
      <c r="AZ24" s="390"/>
    </row>
    <row r="25" spans="1:52" s="144" customFormat="1" ht="30" customHeight="1">
      <c r="A25" s="576" t="s">
        <v>223</v>
      </c>
      <c r="B25" s="581">
        <v>0</v>
      </c>
      <c r="C25" s="393">
        <v>0</v>
      </c>
      <c r="D25" s="587">
        <v>0</v>
      </c>
      <c r="E25" s="588">
        <v>0</v>
      </c>
      <c r="F25" s="393">
        <v>0</v>
      </c>
      <c r="G25" s="393">
        <v>1</v>
      </c>
      <c r="H25" s="587">
        <v>0</v>
      </c>
      <c r="I25" s="588">
        <v>0</v>
      </c>
      <c r="J25" s="393">
        <v>0</v>
      </c>
      <c r="K25" s="393">
        <v>0</v>
      </c>
      <c r="L25" s="587">
        <v>0</v>
      </c>
      <c r="M25" s="588">
        <v>0</v>
      </c>
      <c r="N25" s="393">
        <v>0</v>
      </c>
      <c r="O25" s="393">
        <v>0</v>
      </c>
      <c r="P25" s="587">
        <v>0</v>
      </c>
      <c r="Q25" s="588">
        <v>0</v>
      </c>
      <c r="R25" s="393">
        <v>0</v>
      </c>
      <c r="S25" s="393">
        <v>0</v>
      </c>
      <c r="T25" s="587">
        <f t="shared" ref="T25" si="3">+B25+D25+F25+H25+J25+L25+N25+P25+R25</f>
        <v>0</v>
      </c>
      <c r="U25" s="393">
        <f t="shared" ref="U25" si="4">+C25+E25+G25+I25+K25+M25+O25+Q25+S25</f>
        <v>1</v>
      </c>
      <c r="V25" s="593">
        <f t="shared" ref="V25" si="5">SUM(T25:U25)</f>
        <v>1</v>
      </c>
      <c r="X25" s="168"/>
      <c r="AA25" s="390"/>
      <c r="AD25" s="390"/>
      <c r="AG25" s="390"/>
      <c r="AJ25" s="390"/>
      <c r="AK25" s="390"/>
      <c r="AL25" s="390"/>
      <c r="AM25" s="390"/>
      <c r="AN25" s="390"/>
      <c r="AQ25" s="390"/>
      <c r="AT25" s="390"/>
      <c r="AW25" s="390"/>
      <c r="AZ25" s="390"/>
    </row>
    <row r="26" spans="1:52" ht="27.75" thickBot="1">
      <c r="A26" s="577"/>
      <c r="B26" s="582"/>
      <c r="C26" s="583"/>
      <c r="D26" s="589"/>
      <c r="E26" s="590"/>
      <c r="F26" s="583"/>
      <c r="G26" s="583"/>
      <c r="H26" s="589"/>
      <c r="I26" s="590"/>
      <c r="J26" s="583"/>
      <c r="K26" s="583"/>
      <c r="L26" s="589"/>
      <c r="M26" s="590"/>
      <c r="N26" s="583"/>
      <c r="O26" s="583"/>
      <c r="P26" s="589"/>
      <c r="Q26" s="590"/>
      <c r="R26" s="583"/>
      <c r="S26" s="583"/>
      <c r="T26" s="591"/>
      <c r="U26" s="584"/>
      <c r="V26" s="594"/>
      <c r="X26" s="168"/>
      <c r="Y26" s="391"/>
      <c r="Z26" s="391"/>
      <c r="AA26" s="391"/>
      <c r="AB26" s="391"/>
      <c r="AC26" s="391"/>
      <c r="AD26" s="391"/>
      <c r="AE26" s="391"/>
      <c r="AF26" s="391"/>
      <c r="AG26" s="391"/>
      <c r="AH26" s="391"/>
      <c r="AI26" s="391"/>
      <c r="AJ26" s="391"/>
      <c r="AK26" s="391"/>
      <c r="AL26" s="391"/>
      <c r="AM26" s="391"/>
      <c r="AN26" s="391"/>
      <c r="AO26" s="144"/>
      <c r="AP26" s="144"/>
      <c r="AQ26" s="391"/>
      <c r="AR26" s="144"/>
      <c r="AS26" s="144"/>
      <c r="AT26" s="391"/>
      <c r="AU26" s="391"/>
      <c r="AV26" s="391"/>
      <c r="AW26" s="391"/>
      <c r="AX26" s="391"/>
      <c r="AY26" s="391"/>
      <c r="AZ26" s="391"/>
    </row>
    <row r="27" spans="1:52" ht="60" customHeight="1">
      <c r="A27" s="574" t="s">
        <v>6</v>
      </c>
      <c r="B27" s="595">
        <f>SUM(B11:B26)</f>
        <v>123</v>
      </c>
      <c r="C27" s="596">
        <f t="shared" ref="C27:L27" si="6">SUM(C11:C26)</f>
        <v>41</v>
      </c>
      <c r="D27" s="596">
        <f t="shared" si="6"/>
        <v>184</v>
      </c>
      <c r="E27" s="596">
        <f t="shared" si="6"/>
        <v>83</v>
      </c>
      <c r="F27" s="596">
        <f>SUM(F11:F26)</f>
        <v>106</v>
      </c>
      <c r="G27" s="596">
        <f t="shared" si="6"/>
        <v>23</v>
      </c>
      <c r="H27" s="596">
        <f t="shared" si="6"/>
        <v>235</v>
      </c>
      <c r="I27" s="596">
        <f t="shared" si="6"/>
        <v>209</v>
      </c>
      <c r="J27" s="596">
        <f t="shared" si="6"/>
        <v>65</v>
      </c>
      <c r="K27" s="596">
        <f t="shared" si="6"/>
        <v>62</v>
      </c>
      <c r="L27" s="596">
        <f t="shared" si="6"/>
        <v>17</v>
      </c>
      <c r="M27" s="596">
        <f t="shared" ref="M27" si="7">SUM(M11:M26)</f>
        <v>1</v>
      </c>
      <c r="N27" s="596">
        <f t="shared" ref="N27" si="8">SUM(N11:N26)</f>
        <v>53</v>
      </c>
      <c r="O27" s="596">
        <f t="shared" ref="O27" si="9">SUM(O11:O26)</f>
        <v>28</v>
      </c>
      <c r="P27" s="596">
        <f>SUM(P11:P26)</f>
        <v>29</v>
      </c>
      <c r="Q27" s="596">
        <f t="shared" ref="Q27" si="10">SUM(Q11:Q26)</f>
        <v>0</v>
      </c>
      <c r="R27" s="596">
        <f t="shared" ref="R27" si="11">SUM(R11:R26)</f>
        <v>79</v>
      </c>
      <c r="S27" s="596">
        <f t="shared" ref="S27" si="12">SUM(S11:S26)</f>
        <v>38</v>
      </c>
      <c r="T27" s="596">
        <f t="shared" ref="T27" si="13">SUM(T11:T26)</f>
        <v>891</v>
      </c>
      <c r="U27" s="597">
        <f t="shared" ref="U27" si="14">SUM(U11:U26)</f>
        <v>485</v>
      </c>
      <c r="V27" s="575">
        <f t="shared" ref="V27" si="15">SUM(V11:V26)</f>
        <v>1376</v>
      </c>
    </row>
    <row r="28" spans="1:52" ht="23.25">
      <c r="A28" s="389"/>
      <c r="B28" s="389"/>
      <c r="C28" s="389"/>
      <c r="D28" s="389"/>
      <c r="E28" s="389"/>
      <c r="F28" s="389"/>
      <c r="G28" s="389"/>
      <c r="H28" s="389"/>
      <c r="I28" s="389"/>
      <c r="J28" s="389"/>
      <c r="K28" s="389"/>
      <c r="L28" s="389"/>
      <c r="M28" s="389"/>
      <c r="N28" s="389"/>
      <c r="O28" s="389"/>
      <c r="P28" s="389"/>
      <c r="Q28" s="389"/>
      <c r="R28" s="389"/>
      <c r="S28" s="389"/>
      <c r="T28" s="389"/>
      <c r="U28" s="389"/>
      <c r="V28" s="389"/>
      <c r="W28" s="389">
        <v>79</v>
      </c>
      <c r="X28" s="390"/>
      <c r="Y28" s="390"/>
      <c r="Z28" s="390"/>
      <c r="AA28" s="390"/>
      <c r="AB28" s="390"/>
      <c r="AC28" s="390"/>
      <c r="AD28" s="390"/>
      <c r="AE28" s="392"/>
    </row>
    <row r="29" spans="1:52" ht="16.5">
      <c r="H29" s="303"/>
    </row>
    <row r="72" spans="1:2" ht="18">
      <c r="A72" s="271"/>
    </row>
    <row r="73" spans="1:2" ht="15.75">
      <c r="A73" s="388" t="s">
        <v>227</v>
      </c>
      <c r="B73" s="1"/>
    </row>
    <row r="74" spans="1:2" ht="15.75">
      <c r="A74" s="388" t="s">
        <v>269</v>
      </c>
      <c r="B74" s="255"/>
    </row>
    <row r="75" spans="1:2" ht="23.25">
      <c r="A75" s="290"/>
      <c r="B75" s="1"/>
    </row>
    <row r="76" spans="1:2" ht="24" customHeight="1"/>
    <row r="79" spans="1:2" ht="18" customHeight="1"/>
    <row r="80" spans="1:2" ht="18" customHeight="1"/>
    <row r="81" spans="34:62" ht="18" customHeight="1"/>
    <row r="82" spans="34:62" ht="18" customHeight="1"/>
    <row r="83" spans="34:62" ht="18" customHeight="1"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</row>
    <row r="84" spans="34:62" ht="18" customHeight="1">
      <c r="AH84" s="87"/>
      <c r="AI84" s="87"/>
      <c r="AJ84" s="169"/>
      <c r="AK84" s="169"/>
      <c r="AL84" s="169"/>
      <c r="AM84" s="169"/>
      <c r="AN84" s="169"/>
      <c r="AO84" s="169"/>
      <c r="AP84" s="169"/>
      <c r="AQ84" s="169"/>
      <c r="AR84" s="169"/>
      <c r="AS84" s="169"/>
      <c r="AT84" s="169"/>
      <c r="AU84" s="169"/>
      <c r="AV84" s="169"/>
      <c r="AW84" s="169"/>
      <c r="AX84" s="169"/>
      <c r="AY84" s="169"/>
      <c r="AZ84" s="169"/>
      <c r="BA84" s="169"/>
      <c r="BB84" s="169"/>
      <c r="BC84" s="169"/>
      <c r="BI84" s="145"/>
      <c r="BJ84" s="145"/>
    </row>
    <row r="85" spans="34:62" ht="18" customHeight="1">
      <c r="AH85" s="87"/>
      <c r="AI85" s="87"/>
      <c r="AJ85" s="805"/>
      <c r="AK85" s="805"/>
      <c r="AL85" s="806"/>
      <c r="AM85" s="806"/>
      <c r="AN85" s="806"/>
      <c r="AO85" s="806"/>
      <c r="AP85" s="806"/>
      <c r="AQ85" s="806"/>
      <c r="AR85" s="806"/>
      <c r="AS85" s="806"/>
      <c r="AT85" s="806"/>
      <c r="AU85" s="806"/>
      <c r="AV85" s="806"/>
      <c r="AW85" s="806"/>
      <c r="AX85" s="806"/>
      <c r="AY85" s="806"/>
      <c r="AZ85" s="806"/>
      <c r="BA85" s="806"/>
      <c r="BB85" s="214"/>
      <c r="BC85" s="169"/>
      <c r="BI85" s="145"/>
      <c r="BJ85" s="145"/>
    </row>
    <row r="86" spans="34:62" ht="18" customHeight="1">
      <c r="AH86" s="87"/>
      <c r="AI86" s="87"/>
      <c r="AJ86" s="805"/>
      <c r="AK86" s="805"/>
      <c r="AL86" s="806"/>
      <c r="AM86" s="806"/>
      <c r="AN86" s="806"/>
      <c r="AO86" s="806"/>
      <c r="AP86" s="806"/>
      <c r="AQ86" s="806"/>
      <c r="AR86" s="806"/>
      <c r="AS86" s="806"/>
      <c r="AT86" s="806"/>
      <c r="AU86" s="806"/>
      <c r="AV86" s="215"/>
      <c r="AW86" s="806"/>
      <c r="AX86" s="806"/>
      <c r="AY86" s="215"/>
      <c r="AZ86" s="806"/>
      <c r="BA86" s="806"/>
      <c r="BB86" s="214"/>
      <c r="BC86" s="169"/>
      <c r="BI86" s="145"/>
      <c r="BJ86" s="145"/>
    </row>
    <row r="87" spans="34:62" ht="18" customHeight="1">
      <c r="AH87" s="87"/>
      <c r="AI87" s="87"/>
      <c r="AJ87" s="805"/>
      <c r="AK87" s="80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4"/>
      <c r="BC87" s="169"/>
      <c r="BI87" s="145"/>
      <c r="BJ87" s="145"/>
    </row>
    <row r="88" spans="34:62" ht="18" customHeight="1">
      <c r="AH88" s="87"/>
      <c r="AI88" s="216"/>
      <c r="AJ88" s="805"/>
      <c r="AK88" s="805"/>
      <c r="AL88" s="143"/>
      <c r="AM88" s="143"/>
      <c r="AN88" s="143"/>
      <c r="AO88" s="143"/>
      <c r="AP88" s="143"/>
      <c r="AQ88" s="143"/>
      <c r="AR88" s="143"/>
      <c r="AS88" s="143"/>
      <c r="AT88" s="143"/>
      <c r="AU88" s="143"/>
      <c r="AV88" s="143"/>
      <c r="AW88" s="143"/>
      <c r="AX88" s="143"/>
      <c r="AY88" s="143"/>
      <c r="AZ88" s="143"/>
      <c r="BA88" s="143"/>
      <c r="BB88" s="217"/>
      <c r="BC88" s="169"/>
      <c r="BI88" s="145"/>
      <c r="BJ88" s="145"/>
    </row>
    <row r="89" spans="34:62" ht="18" customHeight="1">
      <c r="AH89" s="87"/>
      <c r="AI89" s="216"/>
      <c r="AJ89" s="805"/>
      <c r="AK89" s="805"/>
      <c r="AL89" s="143"/>
      <c r="AM89" s="143"/>
      <c r="AN89" s="143"/>
      <c r="AO89" s="143"/>
      <c r="AP89" s="143"/>
      <c r="AQ89" s="143"/>
      <c r="AR89" s="143"/>
      <c r="AS89" s="143"/>
      <c r="AT89" s="143"/>
      <c r="AU89" s="143"/>
      <c r="AV89" s="143"/>
      <c r="AW89" s="143"/>
      <c r="AX89" s="143"/>
      <c r="AY89" s="143"/>
      <c r="AZ89" s="143"/>
      <c r="BA89" s="143"/>
      <c r="BB89" s="217"/>
      <c r="BC89" s="169"/>
      <c r="BI89" s="145"/>
      <c r="BJ89" s="145"/>
    </row>
    <row r="90" spans="34:62" ht="18" customHeight="1">
      <c r="AH90" s="87"/>
      <c r="AI90" s="216"/>
      <c r="AJ90" s="805"/>
      <c r="AK90" s="805"/>
      <c r="AL90" s="143"/>
      <c r="AM90" s="143"/>
      <c r="AN90" s="143"/>
      <c r="AO90" s="143"/>
      <c r="AP90" s="143"/>
      <c r="AQ90" s="143"/>
      <c r="AR90" s="143"/>
      <c r="AS90" s="143"/>
      <c r="AT90" s="143"/>
      <c r="AU90" s="143"/>
      <c r="AV90" s="143"/>
      <c r="AW90" s="143"/>
      <c r="AX90" s="143"/>
      <c r="AY90" s="143"/>
      <c r="AZ90" s="143"/>
      <c r="BA90" s="143"/>
      <c r="BB90" s="217"/>
      <c r="BC90" s="169"/>
      <c r="BI90" s="145"/>
      <c r="BJ90" s="145"/>
    </row>
    <row r="91" spans="34:62" ht="18" customHeight="1">
      <c r="AH91" s="87"/>
      <c r="AI91" s="216"/>
      <c r="AJ91" s="805"/>
      <c r="AK91" s="805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217"/>
      <c r="BC91" s="169"/>
      <c r="BI91" s="145"/>
      <c r="BJ91" s="145"/>
    </row>
    <row r="92" spans="34:62" ht="18" customHeight="1">
      <c r="AH92" s="87"/>
      <c r="AI92" s="216"/>
      <c r="AJ92" s="805"/>
      <c r="AK92" s="805"/>
      <c r="AL92" s="143"/>
      <c r="AM92" s="143"/>
      <c r="AN92" s="143"/>
      <c r="AO92" s="143"/>
      <c r="AP92" s="143"/>
      <c r="AQ92" s="143"/>
      <c r="AR92" s="143"/>
      <c r="AS92" s="143"/>
      <c r="AT92" s="143"/>
      <c r="AU92" s="143"/>
      <c r="AV92" s="143"/>
      <c r="AW92" s="143"/>
      <c r="AX92" s="143"/>
      <c r="AY92" s="143"/>
      <c r="AZ92" s="143"/>
      <c r="BA92" s="143"/>
      <c r="BB92" s="217"/>
      <c r="BC92" s="169"/>
    </row>
    <row r="93" spans="34:62" ht="18" customHeight="1">
      <c r="AH93" s="87"/>
      <c r="AI93" s="216"/>
      <c r="AJ93" s="805"/>
      <c r="AK93" s="805"/>
      <c r="AL93" s="143"/>
      <c r="AM93" s="143"/>
      <c r="AN93" s="143"/>
      <c r="AO93" s="143"/>
      <c r="AP93" s="143"/>
      <c r="AQ93" s="143"/>
      <c r="AR93" s="143"/>
      <c r="AS93" s="143"/>
      <c r="AT93" s="143"/>
      <c r="AU93" s="143"/>
      <c r="AV93" s="143"/>
      <c r="AW93" s="143"/>
      <c r="AX93" s="143"/>
      <c r="AY93" s="143"/>
      <c r="AZ93" s="143"/>
      <c r="BA93" s="143"/>
      <c r="BB93" s="217"/>
      <c r="BC93" s="169"/>
    </row>
    <row r="94" spans="34:62" ht="18" customHeight="1">
      <c r="AH94" s="87"/>
      <c r="AI94" s="216"/>
      <c r="AJ94" s="805"/>
      <c r="AK94" s="805"/>
      <c r="AL94" s="143"/>
      <c r="AM94" s="143"/>
      <c r="AN94" s="143"/>
      <c r="AO94" s="143"/>
      <c r="AP94" s="143"/>
      <c r="AQ94" s="143"/>
      <c r="AR94" s="143"/>
      <c r="AS94" s="143"/>
      <c r="AT94" s="143"/>
      <c r="AU94" s="143"/>
      <c r="AV94" s="143"/>
      <c r="AW94" s="143"/>
      <c r="AX94" s="143"/>
      <c r="AY94" s="143"/>
      <c r="AZ94" s="143"/>
      <c r="BA94" s="143"/>
      <c r="BB94" s="217"/>
      <c r="BC94" s="169"/>
    </row>
    <row r="95" spans="34:62" ht="18" customHeight="1">
      <c r="AH95" s="87"/>
      <c r="AI95" s="216"/>
      <c r="AJ95" s="805"/>
      <c r="AK95" s="805"/>
      <c r="AL95" s="143"/>
      <c r="AM95" s="143"/>
      <c r="AN95" s="143"/>
      <c r="AO95" s="143"/>
      <c r="AP95" s="143"/>
      <c r="AQ95" s="143"/>
      <c r="AR95" s="143"/>
      <c r="AS95" s="143"/>
      <c r="AT95" s="143"/>
      <c r="AU95" s="143"/>
      <c r="AV95" s="143"/>
      <c r="AW95" s="143"/>
      <c r="AX95" s="143"/>
      <c r="AY95" s="143"/>
      <c r="AZ95" s="143"/>
      <c r="BA95" s="143"/>
      <c r="BB95" s="217"/>
    </row>
    <row r="96" spans="34:62" ht="18" customHeight="1">
      <c r="AH96" s="87"/>
      <c r="AI96" s="216"/>
      <c r="AJ96" s="805"/>
      <c r="AK96" s="805"/>
      <c r="AL96" s="143"/>
      <c r="AM96" s="143"/>
      <c r="AN96" s="143"/>
      <c r="AO96" s="143"/>
      <c r="AP96" s="143"/>
      <c r="AQ96" s="143"/>
      <c r="AR96" s="143"/>
      <c r="AS96" s="143"/>
      <c r="AT96" s="143"/>
      <c r="AU96" s="143"/>
      <c r="AV96" s="143"/>
      <c r="AW96" s="143"/>
      <c r="AX96" s="143"/>
      <c r="AY96" s="143"/>
      <c r="AZ96" s="143"/>
      <c r="BA96" s="143"/>
      <c r="BB96" s="217"/>
    </row>
    <row r="97" spans="34:54" ht="18" customHeight="1">
      <c r="AH97" s="87"/>
      <c r="AI97" s="216"/>
      <c r="AJ97" s="805"/>
      <c r="AK97" s="805"/>
      <c r="AL97" s="143"/>
      <c r="AM97" s="143"/>
      <c r="AN97" s="143"/>
      <c r="AO97" s="143"/>
      <c r="AP97" s="143"/>
      <c r="AQ97" s="143"/>
      <c r="AR97" s="143"/>
      <c r="AS97" s="143"/>
      <c r="AT97" s="143"/>
      <c r="AU97" s="143"/>
      <c r="AV97" s="143"/>
      <c r="AW97" s="143"/>
      <c r="AX97" s="143"/>
      <c r="AY97" s="143"/>
      <c r="AZ97" s="143"/>
      <c r="BA97" s="143"/>
      <c r="BB97" s="217"/>
    </row>
    <row r="98" spans="34:54" ht="18" customHeight="1">
      <c r="AH98" s="87"/>
      <c r="AI98" s="216"/>
      <c r="AJ98" s="805"/>
      <c r="AK98" s="805"/>
      <c r="AL98" s="143"/>
      <c r="AM98" s="143"/>
      <c r="AN98" s="143"/>
      <c r="AO98" s="143"/>
      <c r="AP98" s="143"/>
      <c r="AQ98" s="143"/>
      <c r="AR98" s="143"/>
      <c r="AS98" s="143"/>
      <c r="AT98" s="143"/>
      <c r="AU98" s="143"/>
      <c r="AV98" s="143"/>
      <c r="AW98" s="143"/>
      <c r="AX98" s="143"/>
      <c r="AY98" s="143"/>
      <c r="AZ98" s="143"/>
      <c r="BA98" s="143"/>
      <c r="BB98" s="217"/>
    </row>
    <row r="99" spans="34:54" ht="18" customHeight="1">
      <c r="AH99" s="87"/>
      <c r="AI99" s="216"/>
      <c r="AJ99" s="805"/>
      <c r="AK99" s="805"/>
      <c r="AL99" s="143"/>
      <c r="AM99" s="143"/>
      <c r="AN99" s="143"/>
      <c r="AO99" s="143"/>
      <c r="AP99" s="143"/>
      <c r="AQ99" s="143"/>
      <c r="AR99" s="143"/>
      <c r="AS99" s="143"/>
      <c r="AT99" s="143"/>
      <c r="AU99" s="143"/>
      <c r="AV99" s="143"/>
      <c r="AW99" s="143"/>
      <c r="AX99" s="143"/>
      <c r="AY99" s="143"/>
      <c r="AZ99" s="143"/>
      <c r="BA99" s="143"/>
      <c r="BB99" s="217"/>
    </row>
    <row r="100" spans="34:54" ht="18" customHeight="1">
      <c r="AH100" s="87"/>
      <c r="AI100" s="216"/>
      <c r="AJ100" s="805"/>
      <c r="AK100" s="805"/>
      <c r="AL100" s="143"/>
      <c r="AM100" s="143"/>
      <c r="AN100" s="143"/>
      <c r="AO100" s="143"/>
      <c r="AP100" s="143"/>
      <c r="AQ100" s="143"/>
      <c r="AR100" s="143"/>
      <c r="AS100" s="143"/>
      <c r="AT100" s="143"/>
      <c r="AU100" s="143"/>
      <c r="AV100" s="143"/>
      <c r="AW100" s="143"/>
      <c r="AX100" s="143"/>
      <c r="AY100" s="143"/>
      <c r="AZ100" s="143"/>
      <c r="BA100" s="143"/>
      <c r="BB100" s="217"/>
    </row>
    <row r="101" spans="34:54" ht="18" customHeight="1">
      <c r="AH101" s="87"/>
      <c r="AI101" s="216"/>
      <c r="AJ101" s="805"/>
      <c r="AK101" s="805"/>
      <c r="AL101" s="143"/>
      <c r="AM101" s="143"/>
      <c r="AN101" s="143"/>
      <c r="AO101" s="143"/>
      <c r="AP101" s="143"/>
      <c r="AQ101" s="143"/>
      <c r="AR101" s="143"/>
      <c r="AS101" s="143"/>
      <c r="AT101" s="143"/>
      <c r="AU101" s="143"/>
      <c r="AV101" s="143"/>
      <c r="AW101" s="143"/>
      <c r="AX101" s="143"/>
      <c r="AY101" s="143"/>
      <c r="AZ101" s="143"/>
      <c r="BA101" s="143"/>
      <c r="BB101" s="217"/>
    </row>
    <row r="102" spans="34:54" ht="18" customHeight="1">
      <c r="AH102" s="87"/>
      <c r="AI102" s="216"/>
      <c r="AJ102" s="805"/>
      <c r="AK102" s="805"/>
      <c r="AL102" s="143"/>
      <c r="AM102" s="143"/>
      <c r="AN102" s="143"/>
      <c r="AO102" s="143"/>
      <c r="AP102" s="143"/>
      <c r="AQ102" s="143"/>
      <c r="AR102" s="143"/>
      <c r="AS102" s="143"/>
      <c r="AT102" s="143"/>
      <c r="AU102" s="143"/>
      <c r="AV102" s="143"/>
      <c r="AW102" s="143"/>
      <c r="AX102" s="143"/>
      <c r="AY102" s="143"/>
      <c r="AZ102" s="143"/>
      <c r="BA102" s="143"/>
      <c r="BB102" s="217"/>
    </row>
    <row r="103" spans="34:54" ht="18" customHeight="1">
      <c r="AH103" s="87"/>
      <c r="AI103" s="87"/>
      <c r="AJ103" s="87"/>
      <c r="AK103" s="87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8"/>
      <c r="AX103" s="218"/>
      <c r="AY103" s="218"/>
      <c r="AZ103" s="218"/>
      <c r="BA103" s="218"/>
      <c r="BB103" s="217"/>
    </row>
    <row r="104" spans="34:54" ht="18" customHeight="1"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7"/>
      <c r="AT104" s="87"/>
      <c r="AU104" s="87"/>
      <c r="AV104" s="87"/>
      <c r="AW104" s="87"/>
      <c r="AX104" s="87"/>
      <c r="AY104" s="87"/>
      <c r="AZ104" s="87"/>
      <c r="BA104" s="87"/>
      <c r="BB104" s="87"/>
    </row>
    <row r="105" spans="34:54" ht="18" customHeight="1">
      <c r="AH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</row>
    <row r="106" spans="34:54" ht="18" customHeight="1">
      <c r="AH106" s="87"/>
      <c r="AJ106" s="87"/>
      <c r="AK106" s="87"/>
      <c r="AL106" s="87"/>
      <c r="AM106" s="87"/>
      <c r="AN106" s="87"/>
    </row>
    <row r="107" spans="34:54" ht="18" customHeight="1">
      <c r="AH107" s="87"/>
      <c r="AJ107" s="87"/>
      <c r="AK107" s="87"/>
      <c r="AL107" s="87"/>
      <c r="AM107" s="87"/>
      <c r="AN107" s="87"/>
    </row>
    <row r="108" spans="34:54" ht="18" customHeight="1">
      <c r="AH108" s="87"/>
      <c r="AJ108" s="87"/>
      <c r="AK108" s="87"/>
      <c r="AL108" s="87"/>
      <c r="AM108" s="87"/>
      <c r="AN108" s="87"/>
    </row>
    <row r="109" spans="34:54" ht="18" customHeight="1">
      <c r="AH109" s="87"/>
      <c r="AJ109" s="87"/>
      <c r="AK109" s="87"/>
      <c r="AL109" s="87"/>
      <c r="AM109" s="220"/>
      <c r="AN109" s="220"/>
    </row>
    <row r="110" spans="34:54" ht="18" customHeight="1">
      <c r="AH110" s="87"/>
      <c r="AJ110" s="87"/>
      <c r="AK110" s="87"/>
      <c r="AL110" s="87"/>
      <c r="AM110" s="221"/>
      <c r="AN110" s="221"/>
    </row>
    <row r="111" spans="34:54" ht="18" customHeight="1">
      <c r="AH111" s="87"/>
      <c r="AJ111" s="87"/>
      <c r="AK111" s="87"/>
      <c r="AL111" s="87"/>
      <c r="AM111" s="221"/>
      <c r="AN111" s="221"/>
    </row>
    <row r="112" spans="34:54" ht="18" customHeight="1">
      <c r="AH112" s="87"/>
      <c r="AJ112" s="87"/>
      <c r="AK112" s="87"/>
      <c r="AL112" s="87"/>
      <c r="AM112" s="221"/>
      <c r="AN112" s="221"/>
    </row>
    <row r="113" spans="34:40" ht="18" customHeight="1">
      <c r="AH113" s="87"/>
      <c r="AJ113" s="87"/>
      <c r="AK113" s="87"/>
      <c r="AL113" s="87"/>
      <c r="AM113" s="221"/>
      <c r="AN113" s="221"/>
    </row>
    <row r="114" spans="34:40" ht="18" customHeight="1">
      <c r="AH114" s="87"/>
      <c r="AJ114" s="87"/>
      <c r="AK114" s="87"/>
      <c r="AL114" s="87"/>
      <c r="AM114" s="221"/>
      <c r="AN114" s="221"/>
    </row>
    <row r="115" spans="34:40" ht="18" customHeight="1">
      <c r="AH115" s="87"/>
      <c r="AJ115" s="87"/>
      <c r="AK115" s="87"/>
      <c r="AL115" s="87"/>
      <c r="AM115" s="221"/>
      <c r="AN115" s="221"/>
    </row>
    <row r="116" spans="34:40" ht="18" customHeight="1">
      <c r="AH116" s="87"/>
      <c r="AJ116" s="87"/>
      <c r="AK116" s="87"/>
      <c r="AL116" s="87"/>
      <c r="AM116" s="221"/>
      <c r="AN116" s="221"/>
    </row>
    <row r="117" spans="34:40" ht="18" customHeight="1">
      <c r="AH117" s="87"/>
      <c r="AJ117" s="87"/>
      <c r="AK117" s="87"/>
      <c r="AL117" s="87"/>
      <c r="AM117" s="221"/>
      <c r="AN117" s="221"/>
    </row>
    <row r="118" spans="34:40" ht="18" customHeight="1">
      <c r="AH118" s="87"/>
      <c r="AJ118" s="87"/>
      <c r="AK118" s="87"/>
      <c r="AL118" s="87"/>
      <c r="AM118" s="221"/>
      <c r="AN118" s="221"/>
    </row>
    <row r="119" spans="34:40" ht="18" customHeight="1">
      <c r="AH119" s="87"/>
      <c r="AJ119" s="87"/>
      <c r="AK119" s="87"/>
      <c r="AL119" s="87"/>
      <c r="AM119" s="221"/>
      <c r="AN119" s="221"/>
    </row>
    <row r="120" spans="34:40" ht="18" customHeight="1">
      <c r="AH120" s="87"/>
      <c r="AJ120" s="87"/>
      <c r="AK120" s="87"/>
      <c r="AL120" s="87"/>
      <c r="AM120" s="87"/>
      <c r="AN120" s="87"/>
    </row>
    <row r="121" spans="34:40" ht="18" customHeight="1">
      <c r="AH121" s="87"/>
      <c r="AJ121" s="87"/>
      <c r="AK121" s="87"/>
      <c r="AL121" s="87"/>
      <c r="AM121" s="87"/>
      <c r="AN121" s="87"/>
    </row>
    <row r="122" spans="34:40" ht="18" customHeight="1">
      <c r="AH122" s="87"/>
      <c r="AI122" s="9"/>
      <c r="AJ122" s="9"/>
      <c r="AK122" s="87"/>
      <c r="AL122" s="87"/>
      <c r="AM122" s="87"/>
      <c r="AN122" s="87"/>
    </row>
    <row r="123" spans="34:40" ht="18" customHeight="1">
      <c r="AH123" s="87"/>
      <c r="AI123" s="87"/>
      <c r="AJ123" s="87"/>
      <c r="AK123" s="87"/>
      <c r="AL123" s="87"/>
      <c r="AM123" s="87"/>
      <c r="AN123" s="87"/>
    </row>
    <row r="124" spans="34:40" ht="18" customHeight="1">
      <c r="AH124" s="87"/>
      <c r="AI124" s="87"/>
      <c r="AJ124" s="87"/>
      <c r="AK124" s="87"/>
      <c r="AL124" s="87"/>
      <c r="AM124" s="87"/>
      <c r="AN124" s="87"/>
    </row>
    <row r="125" spans="34:40" ht="18" customHeight="1">
      <c r="AH125" s="87"/>
      <c r="AI125" s="87"/>
      <c r="AJ125" s="87"/>
      <c r="AK125" s="87"/>
      <c r="AL125" s="87"/>
      <c r="AM125" s="87"/>
      <c r="AN125" s="87"/>
    </row>
    <row r="126" spans="34:40" ht="18" customHeight="1">
      <c r="AH126" s="87"/>
      <c r="AI126" s="87"/>
      <c r="AJ126" s="87"/>
      <c r="AK126" s="87"/>
      <c r="AL126" s="87"/>
      <c r="AM126" s="87"/>
      <c r="AN126" s="87"/>
    </row>
    <row r="127" spans="34:40" ht="18" customHeight="1">
      <c r="AH127" s="87"/>
      <c r="AI127" s="87"/>
      <c r="AJ127" s="87"/>
      <c r="AK127" s="87"/>
      <c r="AL127" s="87"/>
      <c r="AM127" s="87"/>
      <c r="AN127" s="87"/>
    </row>
    <row r="128" spans="34:40" ht="18" customHeight="1"/>
    <row r="129" spans="35:55" ht="18" customHeight="1">
      <c r="AI129" s="87"/>
      <c r="AJ129" s="87"/>
      <c r="AK129" s="87"/>
      <c r="AL129" s="87"/>
      <c r="AM129" s="87"/>
      <c r="AN129" s="87"/>
      <c r="AO129" s="87"/>
      <c r="AP129" s="87"/>
      <c r="AQ129" s="87"/>
      <c r="AR129" s="87"/>
      <c r="AS129" s="87"/>
      <c r="AT129" s="87"/>
      <c r="AU129" s="87"/>
      <c r="AV129" s="87"/>
      <c r="AW129" s="87"/>
      <c r="AX129" s="87"/>
      <c r="AY129" s="87"/>
      <c r="AZ129" s="87"/>
      <c r="BA129" s="87"/>
      <c r="BB129" s="87"/>
      <c r="BC129" s="87"/>
    </row>
    <row r="130" spans="35:55" ht="18" customHeight="1">
      <c r="AI130" s="87"/>
      <c r="AJ130" s="87"/>
      <c r="AK130" s="87"/>
      <c r="AL130" s="87"/>
      <c r="AM130" s="87"/>
      <c r="AN130" s="87"/>
      <c r="AO130" s="87"/>
      <c r="AP130" s="87"/>
      <c r="AQ130" s="87"/>
      <c r="AR130" s="87"/>
      <c r="AS130" s="87"/>
      <c r="AT130" s="87"/>
      <c r="AU130" s="87"/>
      <c r="AV130" s="87"/>
      <c r="AW130" s="87"/>
      <c r="AX130" s="87"/>
      <c r="AY130" s="87"/>
      <c r="AZ130" s="87"/>
      <c r="BA130" s="87"/>
      <c r="BB130" s="87"/>
      <c r="BC130" s="87"/>
    </row>
    <row r="131" spans="35:55" ht="18" customHeight="1">
      <c r="AI131" s="87"/>
      <c r="AJ131" s="87"/>
      <c r="AK131" s="87"/>
      <c r="AL131" s="87"/>
      <c r="AM131" s="87"/>
      <c r="AN131" s="87"/>
      <c r="AO131" s="87"/>
      <c r="AP131" s="87"/>
      <c r="AQ131" s="87"/>
      <c r="AR131" s="87"/>
      <c r="AS131" s="87"/>
      <c r="AT131" s="87"/>
      <c r="AU131" s="87"/>
      <c r="AV131" s="87"/>
      <c r="AW131" s="87"/>
      <c r="AX131" s="87"/>
      <c r="AY131" s="87"/>
      <c r="AZ131" s="87"/>
      <c r="BA131" s="87"/>
      <c r="BB131" s="87"/>
      <c r="BC131" s="87"/>
    </row>
    <row r="132" spans="35:55" ht="18" customHeight="1">
      <c r="AI132" s="87"/>
      <c r="AJ132" s="805"/>
      <c r="AK132" s="805"/>
      <c r="AL132" s="806"/>
      <c r="AM132" s="806"/>
      <c r="AN132" s="806"/>
      <c r="AO132" s="806"/>
      <c r="AP132" s="806"/>
      <c r="AQ132" s="806"/>
      <c r="AR132" s="806"/>
      <c r="AS132" s="806"/>
      <c r="AT132" s="806"/>
      <c r="AU132" s="806"/>
      <c r="AV132" s="806"/>
      <c r="AW132" s="806"/>
      <c r="AX132" s="806"/>
      <c r="AY132" s="806"/>
      <c r="AZ132" s="806"/>
      <c r="BA132" s="806"/>
      <c r="BB132" s="214"/>
      <c r="BC132" s="87"/>
    </row>
    <row r="133" spans="35:55" ht="18" customHeight="1">
      <c r="AI133" s="87"/>
      <c r="AJ133" s="805"/>
      <c r="AK133" s="805"/>
      <c r="AL133" s="806"/>
      <c r="AM133" s="806"/>
      <c r="AN133" s="806"/>
      <c r="AO133" s="806"/>
      <c r="AP133" s="806"/>
      <c r="AQ133" s="806"/>
      <c r="AR133" s="806"/>
      <c r="AS133" s="806"/>
      <c r="AT133" s="806"/>
      <c r="AU133" s="806"/>
      <c r="AV133" s="215"/>
      <c r="AW133" s="806"/>
      <c r="AX133" s="806"/>
      <c r="AY133" s="215"/>
      <c r="AZ133" s="806"/>
      <c r="BA133" s="806"/>
      <c r="BB133" s="214"/>
      <c r="BC133" s="87"/>
    </row>
    <row r="134" spans="35:55" ht="18" customHeight="1">
      <c r="AI134" s="87"/>
      <c r="AJ134" s="805"/>
      <c r="AK134" s="805"/>
      <c r="AL134" s="806"/>
      <c r="AM134" s="806"/>
      <c r="AN134" s="806"/>
      <c r="AO134" s="806"/>
      <c r="AP134" s="806"/>
      <c r="AQ134" s="806"/>
      <c r="AR134" s="806"/>
      <c r="AS134" s="806"/>
      <c r="AT134" s="806"/>
      <c r="AU134" s="806"/>
      <c r="AV134" s="215"/>
      <c r="AW134" s="806"/>
      <c r="AX134" s="806"/>
      <c r="AY134" s="215"/>
      <c r="AZ134" s="806"/>
      <c r="BA134" s="806"/>
      <c r="BB134" s="214"/>
      <c r="BC134" s="87"/>
    </row>
    <row r="135" spans="35:55" ht="18" customHeight="1">
      <c r="AI135" s="87"/>
      <c r="AJ135" s="805"/>
      <c r="AK135" s="805"/>
      <c r="AL135" s="215"/>
      <c r="AM135" s="215"/>
      <c r="AN135" s="215"/>
      <c r="AO135" s="215"/>
      <c r="AP135" s="215"/>
      <c r="AQ135" s="215"/>
      <c r="AR135" s="215"/>
      <c r="AS135" s="215"/>
      <c r="AT135" s="215"/>
      <c r="AU135" s="215"/>
      <c r="AV135" s="215"/>
      <c r="AW135" s="215"/>
      <c r="AX135" s="215"/>
      <c r="AY135" s="215"/>
      <c r="AZ135" s="215"/>
      <c r="BA135" s="215"/>
      <c r="BB135" s="214"/>
      <c r="BC135" s="87"/>
    </row>
    <row r="136" spans="35:55" ht="18" customHeight="1">
      <c r="AI136" s="87"/>
      <c r="AJ136" s="805"/>
      <c r="AK136" s="805"/>
      <c r="AL136" s="215"/>
      <c r="AM136" s="215"/>
      <c r="AN136" s="215"/>
      <c r="AO136" s="215"/>
      <c r="AP136" s="215"/>
      <c r="AQ136" s="215"/>
      <c r="AR136" s="215"/>
      <c r="AS136" s="215"/>
      <c r="AT136" s="215"/>
      <c r="AU136" s="215"/>
      <c r="AV136" s="215"/>
      <c r="AW136" s="215"/>
      <c r="AX136" s="215"/>
      <c r="AY136" s="215"/>
      <c r="AZ136" s="215"/>
      <c r="BA136" s="215"/>
      <c r="BB136" s="214"/>
      <c r="BC136" s="87"/>
    </row>
    <row r="137" spans="35:55" ht="18" customHeight="1">
      <c r="AI137" s="87"/>
      <c r="AJ137" s="804"/>
      <c r="AK137" s="216"/>
      <c r="AL137" s="219"/>
      <c r="AM137" s="219"/>
      <c r="AN137" s="219"/>
      <c r="AO137" s="219"/>
      <c r="AP137" s="219"/>
      <c r="AQ137" s="219"/>
      <c r="AR137" s="219"/>
      <c r="AS137" s="219"/>
      <c r="AT137" s="219"/>
      <c r="AU137" s="219"/>
      <c r="AV137" s="219"/>
      <c r="AW137" s="219"/>
      <c r="AX137" s="219"/>
      <c r="AY137" s="219"/>
      <c r="AZ137" s="219"/>
      <c r="BA137" s="219"/>
      <c r="BB137" s="214"/>
      <c r="BC137" s="87"/>
    </row>
    <row r="138" spans="35:55" ht="18" customHeight="1">
      <c r="AI138" s="87"/>
      <c r="AJ138" s="804"/>
      <c r="AK138" s="216"/>
      <c r="AL138" s="219"/>
      <c r="AM138" s="219"/>
      <c r="AN138" s="219"/>
      <c r="AO138" s="219"/>
      <c r="AP138" s="219"/>
      <c r="AQ138" s="219"/>
      <c r="AR138" s="219"/>
      <c r="AS138" s="219"/>
      <c r="AT138" s="219"/>
      <c r="AU138" s="219"/>
      <c r="AV138" s="219"/>
      <c r="AW138" s="219"/>
      <c r="AX138" s="219"/>
      <c r="AY138" s="219"/>
      <c r="AZ138" s="219"/>
      <c r="BA138" s="219"/>
      <c r="BB138" s="214"/>
      <c r="BC138" s="87"/>
    </row>
    <row r="139" spans="35:55" ht="18" customHeight="1">
      <c r="AI139" s="87"/>
      <c r="AJ139" s="804"/>
      <c r="AK139" s="216"/>
      <c r="AL139" s="219"/>
      <c r="AM139" s="219"/>
      <c r="AN139" s="219"/>
      <c r="AO139" s="219"/>
      <c r="AP139" s="219"/>
      <c r="AQ139" s="219"/>
      <c r="AR139" s="219"/>
      <c r="AS139" s="219"/>
      <c r="AT139" s="219"/>
      <c r="AU139" s="219"/>
      <c r="AV139" s="219"/>
      <c r="AW139" s="219"/>
      <c r="AX139" s="219"/>
      <c r="AY139" s="219"/>
      <c r="AZ139" s="219"/>
      <c r="BA139" s="219"/>
      <c r="BB139" s="214"/>
      <c r="BC139" s="87"/>
    </row>
    <row r="140" spans="35:55" ht="18" customHeight="1">
      <c r="AI140" s="87"/>
      <c r="AJ140" s="804"/>
      <c r="AK140" s="216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  <c r="AV140" s="219"/>
      <c r="AW140" s="219"/>
      <c r="AX140" s="219"/>
      <c r="AY140" s="219"/>
      <c r="AZ140" s="219"/>
      <c r="BA140" s="219"/>
      <c r="BB140" s="214"/>
      <c r="BC140" s="87"/>
    </row>
    <row r="141" spans="35:55" ht="18" customHeight="1">
      <c r="AI141" s="87"/>
      <c r="AJ141" s="804"/>
      <c r="AK141" s="216"/>
      <c r="AL141" s="219"/>
      <c r="AM141" s="219"/>
      <c r="AN141" s="219"/>
      <c r="AO141" s="219"/>
      <c r="AP141" s="219"/>
      <c r="AQ141" s="219"/>
      <c r="AR141" s="219"/>
      <c r="AS141" s="219"/>
      <c r="AT141" s="219"/>
      <c r="AU141" s="219"/>
      <c r="AV141" s="219"/>
      <c r="AW141" s="219"/>
      <c r="AX141" s="219"/>
      <c r="AY141" s="219"/>
      <c r="AZ141" s="219"/>
      <c r="BA141" s="219"/>
      <c r="BB141" s="214"/>
      <c r="BC141" s="87"/>
    </row>
    <row r="142" spans="35:55" ht="18" customHeight="1">
      <c r="AI142" s="87"/>
      <c r="AJ142" s="804"/>
      <c r="AK142" s="216"/>
      <c r="AL142" s="219"/>
      <c r="AM142" s="219"/>
      <c r="AN142" s="219"/>
      <c r="AO142" s="219"/>
      <c r="AP142" s="219"/>
      <c r="AQ142" s="219"/>
      <c r="AR142" s="219"/>
      <c r="AS142" s="219"/>
      <c r="AT142" s="219"/>
      <c r="AU142" s="219"/>
      <c r="AV142" s="219"/>
      <c r="AW142" s="219"/>
      <c r="AX142" s="219"/>
      <c r="AY142" s="219"/>
      <c r="AZ142" s="219"/>
      <c r="BA142" s="219"/>
      <c r="BB142" s="214"/>
      <c r="BC142" s="87"/>
    </row>
    <row r="143" spans="35:55" ht="18" customHeight="1">
      <c r="AI143" s="87"/>
      <c r="AJ143" s="804"/>
      <c r="AK143" s="216"/>
      <c r="AL143" s="219"/>
      <c r="AM143" s="219"/>
      <c r="AN143" s="219"/>
      <c r="AO143" s="219"/>
      <c r="AP143" s="219"/>
      <c r="AQ143" s="219"/>
      <c r="AR143" s="219"/>
      <c r="AS143" s="219"/>
      <c r="AT143" s="219"/>
      <c r="AU143" s="219"/>
      <c r="AV143" s="219"/>
      <c r="AW143" s="219"/>
      <c r="AX143" s="219"/>
      <c r="AY143" s="219"/>
      <c r="AZ143" s="219"/>
      <c r="BA143" s="219"/>
      <c r="BB143" s="214"/>
      <c r="BC143" s="87"/>
    </row>
    <row r="144" spans="35:55" ht="18" customHeight="1">
      <c r="AI144" s="87"/>
      <c r="AJ144" s="804"/>
      <c r="AK144" s="216"/>
      <c r="AL144" s="219"/>
      <c r="AM144" s="219"/>
      <c r="AN144" s="219"/>
      <c r="AO144" s="219"/>
      <c r="AP144" s="219"/>
      <c r="AQ144" s="219"/>
      <c r="AR144" s="219"/>
      <c r="AS144" s="219"/>
      <c r="AT144" s="219"/>
      <c r="AU144" s="219"/>
      <c r="AV144" s="219"/>
      <c r="AW144" s="219"/>
      <c r="AX144" s="219"/>
      <c r="AY144" s="219"/>
      <c r="AZ144" s="219"/>
      <c r="BA144" s="219"/>
      <c r="BB144" s="214"/>
      <c r="BC144" s="87"/>
    </row>
    <row r="145" spans="35:55" ht="18" customHeight="1">
      <c r="AI145" s="87"/>
      <c r="AJ145" s="804"/>
      <c r="AK145" s="216"/>
      <c r="AL145" s="219"/>
      <c r="AM145" s="219"/>
      <c r="AN145" s="219"/>
      <c r="AO145" s="219"/>
      <c r="AP145" s="219"/>
      <c r="AQ145" s="219"/>
      <c r="AR145" s="219"/>
      <c r="AS145" s="219"/>
      <c r="AT145" s="219"/>
      <c r="AU145" s="219"/>
      <c r="AV145" s="219"/>
      <c r="AW145" s="219"/>
      <c r="AX145" s="219"/>
      <c r="AY145" s="219"/>
      <c r="AZ145" s="219"/>
      <c r="BA145" s="219"/>
      <c r="BB145" s="214"/>
      <c r="BC145" s="87"/>
    </row>
    <row r="146" spans="35:55" ht="18" customHeight="1">
      <c r="AI146" s="87"/>
      <c r="AJ146" s="804"/>
      <c r="AK146" s="216"/>
      <c r="AL146" s="219"/>
      <c r="AM146" s="219"/>
      <c r="AN146" s="219"/>
      <c r="AO146" s="219"/>
      <c r="AP146" s="219"/>
      <c r="AQ146" s="219"/>
      <c r="AR146" s="219"/>
      <c r="AS146" s="219"/>
      <c r="AT146" s="219"/>
      <c r="AU146" s="219"/>
      <c r="AV146" s="219"/>
      <c r="AW146" s="219"/>
      <c r="AX146" s="219"/>
      <c r="AY146" s="219"/>
      <c r="AZ146" s="219"/>
      <c r="BA146" s="219"/>
      <c r="BB146" s="214"/>
      <c r="BC146" s="87"/>
    </row>
    <row r="147" spans="35:55" ht="18" customHeight="1">
      <c r="AI147" s="87"/>
      <c r="AJ147" s="804"/>
      <c r="AK147" s="216"/>
      <c r="AL147" s="219"/>
      <c r="AM147" s="219"/>
      <c r="AN147" s="219"/>
      <c r="AO147" s="219"/>
      <c r="AP147" s="219"/>
      <c r="AQ147" s="219"/>
      <c r="AR147" s="219"/>
      <c r="AS147" s="219"/>
      <c r="AT147" s="219"/>
      <c r="AU147" s="219"/>
      <c r="AV147" s="219"/>
      <c r="AW147" s="219"/>
      <c r="AX147" s="219"/>
      <c r="AY147" s="219"/>
      <c r="AZ147" s="219"/>
      <c r="BA147" s="219"/>
      <c r="BB147" s="214"/>
      <c r="BC147" s="87"/>
    </row>
    <row r="148" spans="35:55" ht="18" customHeight="1">
      <c r="AI148" s="87"/>
      <c r="AJ148" s="804"/>
      <c r="AK148" s="216"/>
      <c r="AL148" s="219"/>
      <c r="AM148" s="219"/>
      <c r="AN148" s="219"/>
      <c r="AO148" s="219"/>
      <c r="AP148" s="219"/>
      <c r="AQ148" s="219"/>
      <c r="AR148" s="219"/>
      <c r="AS148" s="219"/>
      <c r="AT148" s="219"/>
      <c r="AU148" s="219"/>
      <c r="AV148" s="219"/>
      <c r="AW148" s="219"/>
      <c r="AX148" s="219"/>
      <c r="AY148" s="219"/>
      <c r="AZ148" s="219"/>
      <c r="BA148" s="219"/>
      <c r="BB148" s="214"/>
      <c r="BC148" s="87"/>
    </row>
    <row r="149" spans="35:55" ht="18" customHeight="1">
      <c r="AI149" s="87"/>
      <c r="AJ149" s="804"/>
      <c r="AK149" s="216"/>
      <c r="AL149" s="219"/>
      <c r="AM149" s="219"/>
      <c r="AN149" s="219"/>
      <c r="AO149" s="219"/>
      <c r="AP149" s="219"/>
      <c r="AQ149" s="219"/>
      <c r="AR149" s="219"/>
      <c r="AS149" s="219"/>
      <c r="AT149" s="219"/>
      <c r="AU149" s="219"/>
      <c r="AV149" s="219"/>
      <c r="AW149" s="219"/>
      <c r="AX149" s="219"/>
      <c r="AY149" s="219"/>
      <c r="AZ149" s="219"/>
      <c r="BA149" s="219"/>
      <c r="BB149" s="214"/>
      <c r="BC149" s="87"/>
    </row>
    <row r="150" spans="35:55" ht="18" customHeight="1">
      <c r="AI150" s="87"/>
      <c r="AJ150" s="804"/>
      <c r="AK150" s="216"/>
      <c r="AL150" s="219"/>
      <c r="AM150" s="219"/>
      <c r="AN150" s="219"/>
      <c r="AO150" s="219"/>
      <c r="AP150" s="219"/>
      <c r="AQ150" s="219"/>
      <c r="AR150" s="219"/>
      <c r="AS150" s="219"/>
      <c r="AT150" s="219"/>
      <c r="AU150" s="219"/>
      <c r="AV150" s="219"/>
      <c r="AW150" s="219"/>
      <c r="AX150" s="219"/>
      <c r="AY150" s="219"/>
      <c r="AZ150" s="219"/>
      <c r="BA150" s="219"/>
      <c r="BB150" s="214"/>
      <c r="BC150" s="87"/>
    </row>
    <row r="151" spans="35:55" ht="18" customHeight="1">
      <c r="AI151" s="87"/>
      <c r="AJ151" s="804"/>
      <c r="AK151" s="216"/>
      <c r="AL151" s="219"/>
      <c r="AM151" s="219"/>
      <c r="AN151" s="219"/>
      <c r="AO151" s="219"/>
      <c r="AP151" s="219"/>
      <c r="AQ151" s="219"/>
      <c r="AR151" s="219"/>
      <c r="AS151" s="219"/>
      <c r="AT151" s="219"/>
      <c r="AU151" s="219"/>
      <c r="AV151" s="219"/>
      <c r="AW151" s="219"/>
      <c r="AX151" s="219"/>
      <c r="AY151" s="219"/>
      <c r="AZ151" s="219"/>
      <c r="BA151" s="219"/>
      <c r="BB151" s="214"/>
      <c r="BC151" s="87"/>
    </row>
    <row r="152" spans="35:55" ht="18" customHeight="1">
      <c r="AI152" s="87"/>
      <c r="AJ152" s="87"/>
      <c r="AK152" s="87"/>
      <c r="AL152" s="87"/>
      <c r="AM152" s="87"/>
      <c r="AN152" s="87"/>
      <c r="AO152" s="87"/>
      <c r="AP152" s="87"/>
      <c r="AQ152" s="87"/>
      <c r="AR152" s="87"/>
      <c r="AS152" s="87"/>
      <c r="AT152" s="87"/>
      <c r="AU152" s="87"/>
      <c r="AV152" s="87"/>
      <c r="AW152" s="87"/>
      <c r="AX152" s="87"/>
      <c r="AY152" s="87"/>
      <c r="AZ152" s="87"/>
      <c r="BA152" s="87"/>
      <c r="BB152" s="87"/>
      <c r="BC152" s="87"/>
    </row>
    <row r="153" spans="35:55" ht="18" customHeight="1">
      <c r="AI153" s="87"/>
      <c r="AJ153" s="87"/>
      <c r="AK153" s="87"/>
      <c r="AL153" s="87"/>
      <c r="AM153" s="87"/>
      <c r="AN153" s="87"/>
      <c r="AO153" s="87"/>
      <c r="AP153" s="87"/>
      <c r="AQ153" s="87"/>
      <c r="AR153" s="87"/>
      <c r="AS153" s="87"/>
      <c r="AT153" s="87"/>
      <c r="AU153" s="87"/>
      <c r="AV153" s="87"/>
      <c r="AW153" s="87"/>
      <c r="AX153" s="87"/>
      <c r="AY153" s="87"/>
      <c r="AZ153" s="87"/>
      <c r="BA153" s="87"/>
      <c r="BB153" s="87"/>
      <c r="BC153" s="87"/>
    </row>
    <row r="154" spans="35:55" ht="18" customHeight="1">
      <c r="AI154" s="87"/>
      <c r="AJ154" s="87"/>
      <c r="AK154" s="87"/>
      <c r="AL154" s="87"/>
      <c r="AM154" s="87"/>
      <c r="AN154" s="87"/>
      <c r="AO154" s="87"/>
      <c r="AP154" s="87"/>
      <c r="AQ154" s="87"/>
      <c r="AR154" s="87"/>
      <c r="AS154" s="87"/>
      <c r="AT154" s="87"/>
      <c r="AU154" s="87"/>
      <c r="AV154" s="87"/>
      <c r="AW154" s="87"/>
      <c r="AX154" s="87"/>
      <c r="AY154" s="87"/>
      <c r="AZ154" s="87"/>
      <c r="BA154" s="87"/>
      <c r="BB154" s="87"/>
      <c r="BC154" s="87"/>
    </row>
    <row r="155" spans="35:55" ht="18" customHeight="1"/>
    <row r="156" spans="35:55" ht="18" customHeight="1"/>
    <row r="157" spans="35:55" ht="18" customHeight="1"/>
    <row r="158" spans="35:55" ht="18" customHeight="1"/>
    <row r="159" spans="35:55" ht="18" customHeight="1"/>
    <row r="160" spans="35:55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</sheetData>
  <mergeCells count="47">
    <mergeCell ref="A8:A10"/>
    <mergeCell ref="A1:V1"/>
    <mergeCell ref="A5:V5"/>
    <mergeCell ref="A6:V6"/>
    <mergeCell ref="B8:S8"/>
    <mergeCell ref="T8:U9"/>
    <mergeCell ref="V8:V10"/>
    <mergeCell ref="B9:C9"/>
    <mergeCell ref="D9:E9"/>
    <mergeCell ref="F9:G9"/>
    <mergeCell ref="J9:K9"/>
    <mergeCell ref="N9:O9"/>
    <mergeCell ref="R9:S9"/>
    <mergeCell ref="L9:M9"/>
    <mergeCell ref="P9:Q9"/>
    <mergeCell ref="AZ134:BA134"/>
    <mergeCell ref="H9:I9"/>
    <mergeCell ref="AJ85:AK87"/>
    <mergeCell ref="AL85:BA85"/>
    <mergeCell ref="AL86:AM86"/>
    <mergeCell ref="AN86:AO86"/>
    <mergeCell ref="AP86:AQ86"/>
    <mergeCell ref="AR86:AS86"/>
    <mergeCell ref="AT86:AU86"/>
    <mergeCell ref="AW86:AX86"/>
    <mergeCell ref="AZ86:BA86"/>
    <mergeCell ref="AJ88:AK90"/>
    <mergeCell ref="AJ91:AK93"/>
    <mergeCell ref="AJ94:AK96"/>
    <mergeCell ref="AJ97:AK99"/>
    <mergeCell ref="AJ100:AK102"/>
    <mergeCell ref="AJ137:AJ151"/>
    <mergeCell ref="AJ132:AK136"/>
    <mergeCell ref="AL132:BA132"/>
    <mergeCell ref="AL133:AM133"/>
    <mergeCell ref="AN133:AO133"/>
    <mergeCell ref="AP133:AQ133"/>
    <mergeCell ref="AR133:AS133"/>
    <mergeCell ref="AT133:AU133"/>
    <mergeCell ref="AW133:AX133"/>
    <mergeCell ref="AZ133:BA133"/>
    <mergeCell ref="AL134:AM134"/>
    <mergeCell ref="AN134:AO134"/>
    <mergeCell ref="AP134:AQ134"/>
    <mergeCell ref="AR134:AS134"/>
    <mergeCell ref="AT134:AU134"/>
    <mergeCell ref="AW134:AX134"/>
  </mergeCells>
  <printOptions horizontalCentered="1" verticalCentered="1"/>
  <pageMargins left="0" right="0" top="0" bottom="0" header="0" footer="0.31496062992125984"/>
  <pageSetup paperSize="9" scale="2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AL91"/>
  <sheetViews>
    <sheetView showGridLines="0" view="pageBreakPreview" zoomScale="85" zoomScaleNormal="85" zoomScaleSheetLayoutView="85" workbookViewId="0">
      <selection activeCell="U41" sqref="U41"/>
    </sheetView>
  </sheetViews>
  <sheetFormatPr baseColWidth="10" defaultRowHeight="14.25"/>
  <cols>
    <col min="1" max="1" width="11.42578125" style="83"/>
    <col min="2" max="2" width="2.85546875" style="83" customWidth="1"/>
    <col min="3" max="3" width="6.5703125" style="83" customWidth="1"/>
    <col min="4" max="4" width="75.28515625" style="83" customWidth="1"/>
    <col min="5" max="5" width="19" style="83" customWidth="1"/>
    <col min="6" max="6" width="19.5703125" style="83" customWidth="1"/>
    <col min="7" max="7" width="18.28515625" style="83" customWidth="1"/>
    <col min="8" max="8" width="17.5703125" style="83" customWidth="1"/>
    <col min="9" max="10" width="15.7109375" style="83" customWidth="1"/>
    <col min="11" max="11" width="19" style="83" customWidth="1"/>
    <col min="12" max="12" width="20.140625" style="83" customWidth="1"/>
    <col min="13" max="13" width="7" style="83" customWidth="1"/>
    <col min="14" max="14" width="14.7109375" style="83" customWidth="1"/>
    <col min="15" max="15" width="16.85546875" style="83" customWidth="1"/>
    <col min="16" max="16" width="12.42578125" style="83" customWidth="1"/>
    <col min="17" max="16384" width="11.42578125" style="83"/>
  </cols>
  <sheetData>
    <row r="1" spans="2:38" ht="24" customHeight="1">
      <c r="D1" s="817" t="s">
        <v>262</v>
      </c>
      <c r="E1" s="817"/>
      <c r="F1" s="817"/>
      <c r="G1" s="817"/>
      <c r="H1" s="817"/>
      <c r="I1" s="817"/>
      <c r="J1" s="817"/>
      <c r="K1" s="817"/>
      <c r="L1" s="275"/>
      <c r="M1" s="85"/>
      <c r="N1" s="85"/>
      <c r="O1" s="85"/>
      <c r="P1" s="85"/>
      <c r="Q1" s="85"/>
      <c r="R1" s="85"/>
      <c r="S1" s="85"/>
    </row>
    <row r="2" spans="2:38" ht="20.25">
      <c r="D2" s="98" t="s">
        <v>62</v>
      </c>
      <c r="E2" s="276"/>
      <c r="F2" s="276"/>
      <c r="G2" s="276"/>
      <c r="H2" s="276"/>
      <c r="I2" s="276"/>
      <c r="J2" s="276"/>
      <c r="K2" s="276"/>
      <c r="L2" s="276"/>
      <c r="M2" s="34"/>
      <c r="S2" s="84"/>
    </row>
    <row r="3" spans="2:38" ht="20.25">
      <c r="D3" s="817" t="s">
        <v>172</v>
      </c>
      <c r="E3" s="817"/>
      <c r="F3" s="817"/>
      <c r="G3" s="817"/>
      <c r="H3" s="817"/>
      <c r="I3" s="817"/>
      <c r="J3" s="817"/>
      <c r="K3" s="817"/>
      <c r="L3" s="817"/>
      <c r="M3" s="86"/>
      <c r="N3" s="86"/>
      <c r="O3" s="86"/>
      <c r="P3" s="86"/>
      <c r="Q3" s="86"/>
      <c r="R3" s="86"/>
      <c r="S3" s="86"/>
    </row>
    <row r="4" spans="2:38" ht="20.25">
      <c r="D4" s="817" t="s">
        <v>121</v>
      </c>
      <c r="E4" s="817"/>
      <c r="F4" s="817"/>
      <c r="G4" s="817"/>
      <c r="H4" s="817"/>
      <c r="I4" s="817"/>
      <c r="J4" s="817"/>
      <c r="K4" s="817"/>
      <c r="L4" s="817"/>
      <c r="M4" s="86"/>
      <c r="N4" s="86"/>
      <c r="O4" s="86"/>
      <c r="P4" s="86"/>
      <c r="Q4" s="86"/>
      <c r="R4" s="86"/>
      <c r="S4" s="86"/>
    </row>
    <row r="5" spans="2:38" ht="20.25">
      <c r="D5" s="820" t="s">
        <v>217</v>
      </c>
      <c r="E5" s="820"/>
      <c r="F5" s="820"/>
      <c r="G5" s="820"/>
      <c r="H5" s="820"/>
      <c r="I5" s="820"/>
      <c r="J5" s="820"/>
      <c r="K5" s="820"/>
      <c r="L5" s="820"/>
      <c r="M5" s="86"/>
      <c r="N5" s="86"/>
      <c r="O5" s="86"/>
      <c r="P5" s="86"/>
      <c r="Q5" s="86"/>
      <c r="R5" s="86"/>
      <c r="S5" s="86"/>
    </row>
    <row r="6" spans="2:38" ht="15" thickBot="1"/>
    <row r="7" spans="2:38" ht="51.75" customHeight="1" thickBot="1">
      <c r="B7" s="83" t="s">
        <v>7</v>
      </c>
      <c r="C7" s="748" t="s">
        <v>122</v>
      </c>
      <c r="D7" s="779"/>
      <c r="E7" s="801" t="s">
        <v>123</v>
      </c>
      <c r="F7" s="801"/>
      <c r="G7" s="801"/>
      <c r="H7" s="801"/>
      <c r="I7" s="801"/>
      <c r="J7" s="801"/>
      <c r="K7" s="801"/>
      <c r="L7" s="748" t="s">
        <v>6</v>
      </c>
      <c r="M7" s="218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</row>
    <row r="8" spans="2:38" ht="42.75" customHeight="1" thickBot="1">
      <c r="C8" s="748"/>
      <c r="D8" s="779"/>
      <c r="E8" s="818" t="s">
        <v>151</v>
      </c>
      <c r="F8" s="818" t="s">
        <v>124</v>
      </c>
      <c r="G8" s="818" t="s">
        <v>158</v>
      </c>
      <c r="H8" s="768" t="s">
        <v>156</v>
      </c>
      <c r="I8" s="768"/>
      <c r="J8" s="768"/>
      <c r="K8" s="768"/>
      <c r="L8" s="748"/>
      <c r="M8" s="218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</row>
    <row r="9" spans="2:38" s="88" customFormat="1" ht="50.25" customHeight="1" thickBot="1">
      <c r="C9" s="779"/>
      <c r="D9" s="779"/>
      <c r="E9" s="819"/>
      <c r="F9" s="819"/>
      <c r="G9" s="819"/>
      <c r="H9" s="607" t="s">
        <v>153</v>
      </c>
      <c r="I9" s="607" t="s">
        <v>154</v>
      </c>
      <c r="J9" s="607" t="s">
        <v>155</v>
      </c>
      <c r="K9" s="607" t="s">
        <v>159</v>
      </c>
      <c r="L9" s="748"/>
      <c r="M9" s="89"/>
      <c r="O9" s="83"/>
      <c r="P9" s="83"/>
      <c r="Q9" s="83"/>
      <c r="R9" s="83"/>
      <c r="S9" s="83"/>
      <c r="T9" s="83"/>
      <c r="U9" s="83"/>
      <c r="V9" s="83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</row>
    <row r="10" spans="2:38" s="348" customFormat="1" ht="24.95" customHeight="1">
      <c r="B10" s="346"/>
      <c r="C10" s="599"/>
      <c r="D10" s="600" t="s">
        <v>111</v>
      </c>
      <c r="E10" s="613">
        <f>SUM(E11:E12)</f>
        <v>0</v>
      </c>
      <c r="F10" s="614">
        <f t="shared" ref="F10:L10" si="0">SUM(F11:F12)</f>
        <v>0</v>
      </c>
      <c r="G10" s="614">
        <f t="shared" si="0"/>
        <v>8</v>
      </c>
      <c r="H10" s="614">
        <f t="shared" si="0"/>
        <v>0</v>
      </c>
      <c r="I10" s="614">
        <f t="shared" si="0"/>
        <v>0</v>
      </c>
      <c r="J10" s="614">
        <f t="shared" si="0"/>
        <v>5</v>
      </c>
      <c r="K10" s="615">
        <f t="shared" si="0"/>
        <v>9</v>
      </c>
      <c r="L10" s="361">
        <f t="shared" si="0"/>
        <v>22</v>
      </c>
      <c r="M10" s="89"/>
      <c r="N10" s="88"/>
      <c r="O10" s="83"/>
      <c r="P10" s="83"/>
      <c r="Q10" s="83"/>
      <c r="R10" s="83"/>
      <c r="S10" s="83"/>
      <c r="T10" s="83"/>
      <c r="U10" s="83"/>
      <c r="V10" s="83"/>
      <c r="X10" s="349"/>
      <c r="Y10" s="349"/>
      <c r="Z10" s="349"/>
      <c r="AA10" s="349"/>
      <c r="AB10" s="349"/>
      <c r="AC10" s="349"/>
      <c r="AD10" s="349"/>
      <c r="AE10" s="349"/>
      <c r="AF10" s="349"/>
      <c r="AG10" s="349"/>
      <c r="AH10" s="349"/>
      <c r="AK10" s="350"/>
      <c r="AL10" s="351"/>
    </row>
    <row r="11" spans="2:38" s="357" customFormat="1" ht="18" customHeight="1">
      <c r="B11" s="356"/>
      <c r="C11" s="601"/>
      <c r="D11" s="602" t="s">
        <v>231</v>
      </c>
      <c r="E11" s="616">
        <v>0</v>
      </c>
      <c r="F11" s="305">
        <v>0</v>
      </c>
      <c r="G11" s="305">
        <v>7</v>
      </c>
      <c r="H11" s="305">
        <v>0</v>
      </c>
      <c r="I11" s="305">
        <v>0</v>
      </c>
      <c r="J11" s="305">
        <v>1</v>
      </c>
      <c r="K11" s="617">
        <v>7</v>
      </c>
      <c r="L11" s="305">
        <f>SUM(E11:K11)</f>
        <v>15</v>
      </c>
      <c r="M11" s="89"/>
      <c r="N11" s="88"/>
      <c r="O11" s="83"/>
      <c r="P11" s="83"/>
      <c r="Q11" s="83"/>
      <c r="R11" s="83"/>
      <c r="S11" s="83"/>
      <c r="T11" s="83"/>
      <c r="U11" s="83"/>
      <c r="V11" s="83"/>
      <c r="W11" s="348"/>
      <c r="X11" s="358"/>
      <c r="Y11" s="358"/>
      <c r="Z11" s="358"/>
      <c r="AA11" s="358"/>
      <c r="AB11" s="358"/>
      <c r="AC11" s="358"/>
      <c r="AD11" s="358"/>
      <c r="AE11" s="358"/>
      <c r="AF11" s="358"/>
      <c r="AG11" s="358"/>
      <c r="AH11" s="358"/>
      <c r="AK11" s="359"/>
      <c r="AL11" s="360"/>
    </row>
    <row r="12" spans="2:38" s="357" customFormat="1" ht="18" customHeight="1">
      <c r="B12" s="356"/>
      <c r="C12" s="601"/>
      <c r="D12" s="602" t="s">
        <v>125</v>
      </c>
      <c r="E12" s="616">
        <v>0</v>
      </c>
      <c r="F12" s="305">
        <v>0</v>
      </c>
      <c r="G12" s="305">
        <v>1</v>
      </c>
      <c r="H12" s="305">
        <v>0</v>
      </c>
      <c r="I12" s="305">
        <v>0</v>
      </c>
      <c r="J12" s="305">
        <v>4</v>
      </c>
      <c r="K12" s="617">
        <v>2</v>
      </c>
      <c r="L12" s="305">
        <f>SUM(E12:K12)</f>
        <v>7</v>
      </c>
      <c r="M12" s="89"/>
      <c r="N12" s="88"/>
      <c r="O12" s="83"/>
      <c r="P12" s="83"/>
      <c r="Q12" s="83"/>
      <c r="R12" s="83"/>
      <c r="S12" s="83"/>
      <c r="T12" s="83"/>
      <c r="U12" s="83"/>
      <c r="V12" s="83"/>
      <c r="W12" s="348"/>
      <c r="X12" s="358"/>
      <c r="Y12" s="358"/>
      <c r="Z12" s="358"/>
      <c r="AA12" s="358"/>
      <c r="AB12" s="358"/>
      <c r="AC12" s="358"/>
      <c r="AD12" s="358"/>
      <c r="AE12" s="358"/>
      <c r="AF12" s="358"/>
      <c r="AG12" s="358"/>
      <c r="AH12" s="358"/>
      <c r="AK12" s="359"/>
      <c r="AL12" s="360"/>
    </row>
    <row r="13" spans="2:38" s="353" customFormat="1" ht="21" customHeight="1">
      <c r="B13" s="352"/>
      <c r="C13" s="603"/>
      <c r="D13" s="600" t="s">
        <v>44</v>
      </c>
      <c r="E13" s="618">
        <f>SUM(E14:E15)</f>
        <v>0</v>
      </c>
      <c r="F13" s="361">
        <f t="shared" ref="F13:K13" si="1">SUM(F14:F15)</f>
        <v>0</v>
      </c>
      <c r="G13" s="361">
        <f t="shared" si="1"/>
        <v>36</v>
      </c>
      <c r="H13" s="361">
        <f t="shared" si="1"/>
        <v>0</v>
      </c>
      <c r="I13" s="361">
        <f t="shared" si="1"/>
        <v>0</v>
      </c>
      <c r="J13" s="361">
        <f t="shared" si="1"/>
        <v>62</v>
      </c>
      <c r="K13" s="619">
        <f t="shared" si="1"/>
        <v>13</v>
      </c>
      <c r="L13" s="361">
        <f t="shared" ref="L13" si="2">SUM(L14:L15)</f>
        <v>111</v>
      </c>
      <c r="M13" s="89"/>
      <c r="N13" s="88"/>
      <c r="O13" s="83"/>
      <c r="P13" s="83"/>
      <c r="Q13" s="83"/>
      <c r="R13" s="83"/>
      <c r="S13" s="83"/>
      <c r="T13" s="83"/>
      <c r="U13" s="83"/>
      <c r="V13" s="83"/>
      <c r="W13" s="348"/>
      <c r="X13" s="349"/>
      <c r="Y13" s="349"/>
      <c r="Z13" s="349"/>
      <c r="AA13" s="349"/>
      <c r="AB13" s="349"/>
      <c r="AC13" s="349"/>
      <c r="AD13" s="349"/>
      <c r="AE13" s="349"/>
      <c r="AF13" s="349"/>
      <c r="AG13" s="349"/>
      <c r="AH13" s="349"/>
      <c r="AK13" s="354"/>
      <c r="AL13" s="355"/>
    </row>
    <row r="14" spans="2:38" s="357" customFormat="1" ht="18" customHeight="1">
      <c r="B14" s="356"/>
      <c r="C14" s="601"/>
      <c r="D14" s="602" t="s">
        <v>231</v>
      </c>
      <c r="E14" s="616">
        <v>0</v>
      </c>
      <c r="F14" s="305">
        <v>0</v>
      </c>
      <c r="G14" s="305">
        <v>17</v>
      </c>
      <c r="H14" s="305">
        <v>0</v>
      </c>
      <c r="I14" s="305">
        <v>0</v>
      </c>
      <c r="J14" s="305">
        <v>32</v>
      </c>
      <c r="K14" s="617">
        <v>13</v>
      </c>
      <c r="L14" s="305">
        <f>SUM(E14:K14)</f>
        <v>62</v>
      </c>
      <c r="M14" s="89"/>
      <c r="N14" s="88"/>
      <c r="O14" s="83"/>
      <c r="P14" s="83"/>
      <c r="Q14" s="83"/>
      <c r="R14" s="83"/>
      <c r="S14" s="83"/>
      <c r="T14" s="83"/>
      <c r="U14" s="83"/>
      <c r="V14" s="83"/>
      <c r="W14" s="348"/>
      <c r="X14" s="358"/>
      <c r="Y14" s="358"/>
      <c r="Z14" s="358"/>
      <c r="AA14" s="358"/>
      <c r="AB14" s="358"/>
      <c r="AC14" s="358"/>
      <c r="AD14" s="358"/>
      <c r="AE14" s="358"/>
      <c r="AF14" s="358"/>
      <c r="AG14" s="358"/>
      <c r="AH14" s="358"/>
      <c r="AK14" s="359"/>
      <c r="AL14" s="360"/>
    </row>
    <row r="15" spans="2:38" s="357" customFormat="1" ht="18" customHeight="1">
      <c r="B15" s="356"/>
      <c r="C15" s="601"/>
      <c r="D15" s="602" t="s">
        <v>125</v>
      </c>
      <c r="E15" s="616">
        <v>0</v>
      </c>
      <c r="F15" s="305">
        <v>0</v>
      </c>
      <c r="G15" s="305">
        <v>19</v>
      </c>
      <c r="H15" s="305">
        <v>0</v>
      </c>
      <c r="I15" s="305">
        <v>0</v>
      </c>
      <c r="J15" s="305">
        <v>30</v>
      </c>
      <c r="K15" s="617">
        <v>0</v>
      </c>
      <c r="L15" s="305">
        <f>SUM(E15:K15)</f>
        <v>49</v>
      </c>
      <c r="M15" s="89"/>
      <c r="N15" s="88"/>
      <c r="O15" s="83"/>
      <c r="P15" s="83"/>
      <c r="Q15" s="83"/>
      <c r="R15" s="83"/>
      <c r="S15" s="83"/>
      <c r="T15" s="83"/>
      <c r="U15" s="83"/>
      <c r="V15" s="83"/>
      <c r="W15" s="348"/>
      <c r="X15" s="358"/>
      <c r="Y15" s="358"/>
      <c r="Z15" s="358"/>
      <c r="AA15" s="358"/>
      <c r="AB15" s="358"/>
      <c r="AC15" s="358"/>
      <c r="AD15" s="358"/>
      <c r="AE15" s="358"/>
      <c r="AF15" s="358"/>
      <c r="AG15" s="358"/>
      <c r="AH15" s="358"/>
      <c r="AK15" s="359"/>
      <c r="AL15" s="360"/>
    </row>
    <row r="16" spans="2:38" s="353" customFormat="1" ht="21" customHeight="1">
      <c r="B16" s="352"/>
      <c r="C16" s="603"/>
      <c r="D16" s="600" t="s">
        <v>45</v>
      </c>
      <c r="E16" s="618">
        <f>SUM(E17:E18)</f>
        <v>0</v>
      </c>
      <c r="F16" s="361">
        <f t="shared" ref="F16:K16" si="3">SUM(F17:F18)</f>
        <v>3</v>
      </c>
      <c r="G16" s="361">
        <f t="shared" si="3"/>
        <v>11</v>
      </c>
      <c r="H16" s="361">
        <f t="shared" si="3"/>
        <v>2</v>
      </c>
      <c r="I16" s="361">
        <f t="shared" si="3"/>
        <v>5</v>
      </c>
      <c r="J16" s="361">
        <f t="shared" si="3"/>
        <v>28</v>
      </c>
      <c r="K16" s="619">
        <f t="shared" si="3"/>
        <v>37</v>
      </c>
      <c r="L16" s="361">
        <f t="shared" ref="L16" si="4">SUM(L17:L18)</f>
        <v>86</v>
      </c>
      <c r="M16" s="89"/>
      <c r="N16" s="88"/>
      <c r="O16" s="83"/>
      <c r="P16" s="83"/>
      <c r="Q16" s="83"/>
      <c r="R16" s="83"/>
      <c r="S16" s="83"/>
      <c r="T16" s="83"/>
      <c r="U16" s="83"/>
      <c r="V16" s="83"/>
      <c r="W16" s="348"/>
      <c r="X16" s="349"/>
      <c r="Y16" s="349"/>
      <c r="Z16" s="349"/>
      <c r="AA16" s="349"/>
      <c r="AB16" s="349"/>
      <c r="AC16" s="349"/>
      <c r="AD16" s="349"/>
      <c r="AE16" s="349"/>
      <c r="AF16" s="349"/>
      <c r="AG16" s="349"/>
      <c r="AH16" s="349"/>
      <c r="AK16" s="354"/>
      <c r="AL16" s="355"/>
    </row>
    <row r="17" spans="2:38" s="357" customFormat="1" ht="18" customHeight="1">
      <c r="B17" s="356"/>
      <c r="C17" s="601"/>
      <c r="D17" s="602" t="s">
        <v>231</v>
      </c>
      <c r="E17" s="616">
        <v>0</v>
      </c>
      <c r="F17" s="305">
        <v>3</v>
      </c>
      <c r="G17" s="305">
        <v>10</v>
      </c>
      <c r="H17" s="305">
        <v>2</v>
      </c>
      <c r="I17" s="305">
        <v>5</v>
      </c>
      <c r="J17" s="305">
        <v>26</v>
      </c>
      <c r="K17" s="617">
        <v>35</v>
      </c>
      <c r="L17" s="305">
        <f>SUM(E17:K17)</f>
        <v>81</v>
      </c>
      <c r="M17" s="89"/>
      <c r="N17" s="88"/>
      <c r="O17" s="83"/>
      <c r="P17" s="83"/>
      <c r="Q17" s="83"/>
      <c r="R17" s="83"/>
      <c r="S17" s="83"/>
      <c r="T17" s="83"/>
      <c r="U17" s="83"/>
      <c r="V17" s="83"/>
      <c r="W17" s="348"/>
      <c r="X17" s="358"/>
      <c r="Y17" s="358"/>
      <c r="Z17" s="358"/>
      <c r="AA17" s="358"/>
      <c r="AB17" s="358"/>
      <c r="AC17" s="358"/>
      <c r="AD17" s="358"/>
      <c r="AE17" s="358"/>
      <c r="AF17" s="358"/>
      <c r="AG17" s="358"/>
      <c r="AH17" s="358"/>
      <c r="AK17" s="359"/>
      <c r="AL17" s="360"/>
    </row>
    <row r="18" spans="2:38" s="357" customFormat="1" ht="18" customHeight="1">
      <c r="B18" s="356"/>
      <c r="C18" s="601"/>
      <c r="D18" s="602" t="s">
        <v>125</v>
      </c>
      <c r="E18" s="616">
        <v>0</v>
      </c>
      <c r="F18" s="305">
        <v>0</v>
      </c>
      <c r="G18" s="305">
        <v>1</v>
      </c>
      <c r="H18" s="305">
        <v>0</v>
      </c>
      <c r="I18" s="305">
        <v>0</v>
      </c>
      <c r="J18" s="305">
        <v>2</v>
      </c>
      <c r="K18" s="617">
        <v>2</v>
      </c>
      <c r="L18" s="305">
        <f>SUM(E18:K18)</f>
        <v>5</v>
      </c>
      <c r="M18" s="89"/>
      <c r="N18" s="88"/>
      <c r="O18" s="83"/>
      <c r="P18" s="83"/>
      <c r="Q18" s="83"/>
      <c r="R18" s="83"/>
      <c r="S18" s="83"/>
      <c r="T18" s="83"/>
      <c r="U18" s="83"/>
      <c r="V18" s="83"/>
      <c r="W18" s="348"/>
      <c r="X18" s="358"/>
      <c r="Y18" s="358"/>
      <c r="Z18" s="358"/>
      <c r="AA18" s="358"/>
      <c r="AB18" s="358"/>
      <c r="AC18" s="358"/>
      <c r="AD18" s="358"/>
      <c r="AE18" s="358"/>
      <c r="AF18" s="358"/>
      <c r="AG18" s="358"/>
      <c r="AH18" s="358"/>
      <c r="AK18" s="359"/>
      <c r="AL18" s="360"/>
    </row>
    <row r="19" spans="2:38" s="348" customFormat="1" ht="21" customHeight="1">
      <c r="B19" s="346"/>
      <c r="C19" s="604"/>
      <c r="D19" s="600" t="s">
        <v>46</v>
      </c>
      <c r="E19" s="618">
        <f>SUM(E20:E21)</f>
        <v>1</v>
      </c>
      <c r="F19" s="361">
        <f t="shared" ref="F19:K19" si="5">SUM(F20:F21)</f>
        <v>13</v>
      </c>
      <c r="G19" s="361">
        <f t="shared" si="5"/>
        <v>18</v>
      </c>
      <c r="H19" s="361">
        <f t="shared" si="5"/>
        <v>0</v>
      </c>
      <c r="I19" s="361">
        <f t="shared" si="5"/>
        <v>10</v>
      </c>
      <c r="J19" s="361">
        <f t="shared" si="5"/>
        <v>36</v>
      </c>
      <c r="K19" s="619">
        <f t="shared" si="5"/>
        <v>22</v>
      </c>
      <c r="L19" s="361">
        <f t="shared" ref="L19" si="6">SUM(L20:L21)</f>
        <v>100</v>
      </c>
      <c r="M19" s="437"/>
      <c r="N19" s="438"/>
      <c r="O19" s="253"/>
      <c r="P19" s="253"/>
      <c r="Q19" s="253"/>
      <c r="R19" s="253"/>
      <c r="S19" s="253"/>
      <c r="T19" s="253"/>
      <c r="U19" s="253"/>
      <c r="V19" s="253"/>
      <c r="X19" s="349"/>
      <c r="Y19" s="349"/>
      <c r="Z19" s="349"/>
      <c r="AA19" s="349"/>
      <c r="AB19" s="349"/>
      <c r="AC19" s="349"/>
      <c r="AD19" s="349"/>
      <c r="AE19" s="349"/>
      <c r="AF19" s="349"/>
      <c r="AG19" s="349"/>
      <c r="AH19" s="349"/>
      <c r="AK19" s="350"/>
      <c r="AL19" s="351"/>
    </row>
    <row r="20" spans="2:38" s="357" customFormat="1" ht="18" customHeight="1">
      <c r="B20" s="356"/>
      <c r="C20" s="601"/>
      <c r="D20" s="602" t="s">
        <v>231</v>
      </c>
      <c r="E20" s="616">
        <v>0</v>
      </c>
      <c r="F20" s="305">
        <v>6</v>
      </c>
      <c r="G20" s="305">
        <v>13</v>
      </c>
      <c r="H20" s="305">
        <v>0</v>
      </c>
      <c r="I20" s="305">
        <v>7</v>
      </c>
      <c r="J20" s="305">
        <v>27</v>
      </c>
      <c r="K20" s="617">
        <v>14</v>
      </c>
      <c r="L20" s="305">
        <f>SUM(E20:K20)</f>
        <v>67</v>
      </c>
      <c r="M20" s="89"/>
      <c r="N20" s="88"/>
      <c r="O20" s="83"/>
      <c r="P20" s="83"/>
      <c r="Q20" s="83"/>
      <c r="R20" s="83"/>
      <c r="S20" s="83"/>
      <c r="T20" s="83"/>
      <c r="U20" s="83"/>
      <c r="V20" s="83"/>
      <c r="W20" s="348"/>
      <c r="X20" s="358"/>
      <c r="Y20" s="358"/>
      <c r="Z20" s="358"/>
      <c r="AA20" s="358"/>
      <c r="AB20" s="358"/>
      <c r="AC20" s="358"/>
      <c r="AD20" s="358"/>
      <c r="AE20" s="358"/>
      <c r="AF20" s="358"/>
      <c r="AG20" s="358"/>
      <c r="AH20" s="358"/>
      <c r="AK20" s="359"/>
      <c r="AL20" s="360"/>
    </row>
    <row r="21" spans="2:38" s="357" customFormat="1" ht="18" customHeight="1">
      <c r="B21" s="356"/>
      <c r="C21" s="601"/>
      <c r="D21" s="602" t="s">
        <v>125</v>
      </c>
      <c r="E21" s="616">
        <v>1</v>
      </c>
      <c r="F21" s="305">
        <v>7</v>
      </c>
      <c r="G21" s="305">
        <v>5</v>
      </c>
      <c r="H21" s="305">
        <v>0</v>
      </c>
      <c r="I21" s="305">
        <v>3</v>
      </c>
      <c r="J21" s="305">
        <v>9</v>
      </c>
      <c r="K21" s="617">
        <v>8</v>
      </c>
      <c r="L21" s="305">
        <f>SUM(E21:K21)</f>
        <v>33</v>
      </c>
      <c r="M21" s="89"/>
      <c r="N21" s="88"/>
      <c r="O21" s="83"/>
      <c r="P21" s="83"/>
      <c r="Q21" s="83"/>
      <c r="R21" s="83"/>
      <c r="S21" s="83"/>
      <c r="T21" s="83"/>
      <c r="U21" s="83"/>
      <c r="V21" s="83"/>
      <c r="W21" s="34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8"/>
      <c r="AK21" s="359"/>
      <c r="AL21" s="360"/>
    </row>
    <row r="22" spans="2:38" s="348" customFormat="1" ht="21" customHeight="1">
      <c r="B22" s="346"/>
      <c r="C22" s="604"/>
      <c r="D22" s="600" t="s">
        <v>47</v>
      </c>
      <c r="E22" s="618">
        <f>SUM(E23:E24)</f>
        <v>0</v>
      </c>
      <c r="F22" s="361">
        <f t="shared" ref="F22:L22" si="7">SUM(F23:F24)</f>
        <v>0</v>
      </c>
      <c r="G22" s="361">
        <f t="shared" si="7"/>
        <v>1</v>
      </c>
      <c r="H22" s="361">
        <f t="shared" si="7"/>
        <v>0</v>
      </c>
      <c r="I22" s="361">
        <f t="shared" si="7"/>
        <v>0</v>
      </c>
      <c r="J22" s="361">
        <f t="shared" si="7"/>
        <v>2</v>
      </c>
      <c r="K22" s="619">
        <f t="shared" si="7"/>
        <v>1</v>
      </c>
      <c r="L22" s="361">
        <f t="shared" si="7"/>
        <v>4</v>
      </c>
      <c r="M22" s="437"/>
      <c r="N22" s="438"/>
      <c r="O22" s="253"/>
      <c r="P22" s="253"/>
      <c r="Q22" s="253"/>
      <c r="R22" s="253"/>
      <c r="S22" s="253"/>
      <c r="T22" s="253"/>
      <c r="U22" s="253"/>
      <c r="V22" s="253"/>
      <c r="X22" s="349"/>
      <c r="Y22" s="349"/>
      <c r="Z22" s="349"/>
      <c r="AA22" s="349"/>
      <c r="AB22" s="349"/>
      <c r="AC22" s="349"/>
      <c r="AD22" s="349"/>
      <c r="AE22" s="349"/>
      <c r="AF22" s="349"/>
      <c r="AG22" s="349"/>
      <c r="AH22" s="349"/>
      <c r="AK22" s="350"/>
      <c r="AL22" s="351"/>
    </row>
    <row r="23" spans="2:38" s="357" customFormat="1" ht="18" customHeight="1">
      <c r="B23" s="356"/>
      <c r="C23" s="601"/>
      <c r="D23" s="602" t="s">
        <v>231</v>
      </c>
      <c r="E23" s="616">
        <v>0</v>
      </c>
      <c r="F23" s="305">
        <v>0</v>
      </c>
      <c r="G23" s="305">
        <v>1</v>
      </c>
      <c r="H23" s="305">
        <v>0</v>
      </c>
      <c r="I23" s="305">
        <v>0</v>
      </c>
      <c r="J23" s="305">
        <v>1</v>
      </c>
      <c r="K23" s="617">
        <v>1</v>
      </c>
      <c r="L23" s="305">
        <f>SUM(E23:K23)</f>
        <v>3</v>
      </c>
      <c r="M23" s="89"/>
      <c r="N23" s="88"/>
      <c r="O23" s="83"/>
      <c r="P23" s="83"/>
      <c r="Q23" s="83"/>
      <c r="R23" s="83"/>
      <c r="S23" s="83"/>
      <c r="T23" s="83"/>
      <c r="U23" s="83"/>
      <c r="V23" s="83"/>
      <c r="W23" s="348"/>
      <c r="X23" s="358"/>
      <c r="Y23" s="358"/>
      <c r="Z23" s="358"/>
      <c r="AA23" s="358"/>
      <c r="AB23" s="358"/>
      <c r="AC23" s="358"/>
      <c r="AD23" s="358"/>
      <c r="AE23" s="358"/>
      <c r="AF23" s="358"/>
      <c r="AG23" s="358"/>
      <c r="AH23" s="358"/>
      <c r="AK23" s="359"/>
      <c r="AL23" s="360"/>
    </row>
    <row r="24" spans="2:38" s="357" customFormat="1" ht="18" customHeight="1">
      <c r="B24" s="356"/>
      <c r="C24" s="601"/>
      <c r="D24" s="602" t="s">
        <v>125</v>
      </c>
      <c r="E24" s="616">
        <v>0</v>
      </c>
      <c r="F24" s="305">
        <v>0</v>
      </c>
      <c r="G24" s="305">
        <v>0</v>
      </c>
      <c r="H24" s="305">
        <v>0</v>
      </c>
      <c r="I24" s="305">
        <v>0</v>
      </c>
      <c r="J24" s="305">
        <v>1</v>
      </c>
      <c r="K24" s="617">
        <v>0</v>
      </c>
      <c r="L24" s="305">
        <f>SUM(E24:K24)</f>
        <v>1</v>
      </c>
      <c r="M24" s="89"/>
      <c r="N24" s="88"/>
      <c r="O24" s="83"/>
      <c r="P24" s="83"/>
      <c r="Q24" s="83"/>
      <c r="R24" s="83"/>
      <c r="S24" s="83"/>
      <c r="T24" s="83"/>
      <c r="U24" s="83"/>
      <c r="V24" s="83"/>
      <c r="W24" s="348"/>
      <c r="X24" s="358"/>
      <c r="Y24" s="358"/>
      <c r="Z24" s="358"/>
      <c r="AA24" s="358"/>
      <c r="AB24" s="358"/>
      <c r="AC24" s="358"/>
      <c r="AD24" s="358"/>
      <c r="AE24" s="358"/>
      <c r="AF24" s="358"/>
      <c r="AG24" s="358"/>
      <c r="AH24" s="358"/>
      <c r="AK24" s="359"/>
      <c r="AL24" s="360"/>
    </row>
    <row r="25" spans="2:38" s="348" customFormat="1" ht="21" customHeight="1">
      <c r="B25" s="346"/>
      <c r="C25" s="604"/>
      <c r="D25" s="600" t="s">
        <v>48</v>
      </c>
      <c r="E25" s="618">
        <f>SUM(E26:E27)</f>
        <v>4</v>
      </c>
      <c r="F25" s="361">
        <f t="shared" ref="F25:K25" si="8">SUM(F26:F27)</f>
        <v>5</v>
      </c>
      <c r="G25" s="361">
        <f t="shared" si="8"/>
        <v>9</v>
      </c>
      <c r="H25" s="361">
        <f t="shared" si="8"/>
        <v>1</v>
      </c>
      <c r="I25" s="361">
        <f t="shared" si="8"/>
        <v>17</v>
      </c>
      <c r="J25" s="361">
        <f t="shared" si="8"/>
        <v>29</v>
      </c>
      <c r="K25" s="619">
        <f t="shared" si="8"/>
        <v>19</v>
      </c>
      <c r="L25" s="361">
        <f>SUM(L26:L27)</f>
        <v>84</v>
      </c>
      <c r="M25" s="437"/>
      <c r="N25" s="438"/>
      <c r="O25" s="253"/>
      <c r="P25" s="253"/>
      <c r="Q25" s="253"/>
      <c r="R25" s="253"/>
      <c r="S25" s="253"/>
      <c r="T25" s="253"/>
      <c r="U25" s="253"/>
      <c r="V25" s="253"/>
      <c r="X25" s="349"/>
      <c r="Y25" s="349"/>
      <c r="Z25" s="349"/>
      <c r="AA25" s="349"/>
      <c r="AB25" s="349"/>
      <c r="AC25" s="349"/>
      <c r="AD25" s="349"/>
      <c r="AE25" s="349"/>
      <c r="AF25" s="349"/>
      <c r="AG25" s="349"/>
      <c r="AH25" s="349"/>
      <c r="AK25" s="350"/>
      <c r="AL25" s="351"/>
    </row>
    <row r="26" spans="2:38" s="357" customFormat="1" ht="18" customHeight="1">
      <c r="B26" s="356"/>
      <c r="C26" s="601"/>
      <c r="D26" s="602" t="s">
        <v>231</v>
      </c>
      <c r="E26" s="616">
        <v>2</v>
      </c>
      <c r="F26" s="305">
        <v>5</v>
      </c>
      <c r="G26" s="305">
        <v>6</v>
      </c>
      <c r="H26" s="305">
        <v>1</v>
      </c>
      <c r="I26" s="305">
        <v>16</v>
      </c>
      <c r="J26" s="305">
        <v>26</v>
      </c>
      <c r="K26" s="617">
        <v>16</v>
      </c>
      <c r="L26" s="305">
        <f>SUM(E26:K26)</f>
        <v>72</v>
      </c>
      <c r="M26" s="89"/>
      <c r="N26" s="88"/>
      <c r="O26" s="83"/>
      <c r="P26" s="83"/>
      <c r="Q26" s="83"/>
      <c r="R26" s="83"/>
      <c r="S26" s="83"/>
      <c r="T26" s="83"/>
      <c r="U26" s="83"/>
      <c r="V26" s="83"/>
      <c r="W26" s="348"/>
      <c r="X26" s="358"/>
      <c r="Y26" s="358"/>
      <c r="Z26" s="358"/>
      <c r="AA26" s="358"/>
      <c r="AB26" s="358"/>
      <c r="AC26" s="358"/>
      <c r="AD26" s="358"/>
      <c r="AE26" s="358"/>
      <c r="AF26" s="358"/>
      <c r="AG26" s="358"/>
      <c r="AH26" s="358"/>
      <c r="AK26" s="359"/>
      <c r="AL26" s="360"/>
    </row>
    <row r="27" spans="2:38" s="357" customFormat="1" ht="18" customHeight="1">
      <c r="B27" s="356"/>
      <c r="C27" s="601"/>
      <c r="D27" s="602" t="s">
        <v>125</v>
      </c>
      <c r="E27" s="616">
        <v>2</v>
      </c>
      <c r="F27" s="305">
        <v>0</v>
      </c>
      <c r="G27" s="305">
        <v>3</v>
      </c>
      <c r="H27" s="305">
        <v>0</v>
      </c>
      <c r="I27" s="305">
        <v>1</v>
      </c>
      <c r="J27" s="305">
        <v>3</v>
      </c>
      <c r="K27" s="617">
        <v>3</v>
      </c>
      <c r="L27" s="305">
        <f>SUM(E27:K27)</f>
        <v>12</v>
      </c>
      <c r="M27" s="89"/>
      <c r="N27" s="88"/>
      <c r="O27" s="83"/>
      <c r="P27" s="83"/>
      <c r="Q27" s="83"/>
      <c r="R27" s="83"/>
      <c r="S27" s="83"/>
      <c r="T27" s="83"/>
      <c r="U27" s="83"/>
      <c r="V27" s="83"/>
      <c r="W27" s="348"/>
      <c r="X27" s="358"/>
      <c r="Y27" s="358"/>
      <c r="Z27" s="358"/>
      <c r="AA27" s="358"/>
      <c r="AB27" s="358"/>
      <c r="AC27" s="358"/>
      <c r="AD27" s="358"/>
      <c r="AE27" s="358"/>
      <c r="AF27" s="358"/>
      <c r="AG27" s="358"/>
      <c r="AH27" s="358"/>
      <c r="AK27" s="359"/>
      <c r="AL27" s="360"/>
    </row>
    <row r="28" spans="2:38" s="348" customFormat="1" ht="21" customHeight="1">
      <c r="B28" s="346"/>
      <c r="C28" s="604"/>
      <c r="D28" s="600" t="s">
        <v>198</v>
      </c>
      <c r="E28" s="618">
        <f>SUM(E29:E30)</f>
        <v>7</v>
      </c>
      <c r="F28" s="361">
        <f t="shared" ref="F28:L28" si="9">SUM(F29:F30)</f>
        <v>15</v>
      </c>
      <c r="G28" s="361">
        <f t="shared" si="9"/>
        <v>33</v>
      </c>
      <c r="H28" s="361">
        <f t="shared" si="9"/>
        <v>0</v>
      </c>
      <c r="I28" s="361">
        <f t="shared" si="9"/>
        <v>4</v>
      </c>
      <c r="J28" s="361">
        <f t="shared" si="9"/>
        <v>43</v>
      </c>
      <c r="K28" s="619">
        <f t="shared" si="9"/>
        <v>19</v>
      </c>
      <c r="L28" s="361">
        <f t="shared" si="9"/>
        <v>121</v>
      </c>
      <c r="M28" s="437"/>
      <c r="N28" s="438"/>
      <c r="O28" s="253"/>
      <c r="P28" s="253"/>
      <c r="Q28" s="253"/>
      <c r="R28" s="253"/>
      <c r="S28" s="253"/>
      <c r="T28" s="253"/>
      <c r="U28" s="253"/>
      <c r="V28" s="253"/>
      <c r="X28" s="349"/>
      <c r="Y28" s="349"/>
      <c r="Z28" s="349"/>
      <c r="AA28" s="349"/>
      <c r="AB28" s="349"/>
      <c r="AC28" s="349"/>
      <c r="AD28" s="349"/>
      <c r="AE28" s="349"/>
      <c r="AF28" s="349"/>
      <c r="AG28" s="349"/>
      <c r="AH28" s="349"/>
      <c r="AK28" s="350"/>
      <c r="AL28" s="351"/>
    </row>
    <row r="29" spans="2:38" s="357" customFormat="1" ht="18" customHeight="1">
      <c r="B29" s="356"/>
      <c r="C29" s="601"/>
      <c r="D29" s="602" t="s">
        <v>231</v>
      </c>
      <c r="E29" s="616">
        <v>6</v>
      </c>
      <c r="F29" s="305">
        <v>8</v>
      </c>
      <c r="G29" s="305">
        <v>23</v>
      </c>
      <c r="H29" s="305">
        <v>0</v>
      </c>
      <c r="I29" s="305">
        <v>3</v>
      </c>
      <c r="J29" s="305">
        <v>21</v>
      </c>
      <c r="K29" s="617">
        <v>11</v>
      </c>
      <c r="L29" s="305">
        <f>SUM(E29:K29)</f>
        <v>72</v>
      </c>
      <c r="M29" s="89"/>
      <c r="N29" s="88"/>
      <c r="O29" s="83"/>
      <c r="P29" s="83"/>
      <c r="Q29" s="83"/>
      <c r="R29" s="83"/>
      <c r="S29" s="83"/>
      <c r="T29" s="83"/>
      <c r="U29" s="83"/>
      <c r="V29" s="83"/>
      <c r="W29" s="348"/>
      <c r="X29" s="358"/>
      <c r="Y29" s="358"/>
      <c r="Z29" s="358"/>
      <c r="AA29" s="358"/>
      <c r="AB29" s="358"/>
      <c r="AC29" s="358"/>
      <c r="AD29" s="358"/>
      <c r="AE29" s="358"/>
      <c r="AF29" s="358"/>
      <c r="AG29" s="358"/>
      <c r="AH29" s="358"/>
      <c r="AK29" s="359"/>
      <c r="AL29" s="360"/>
    </row>
    <row r="30" spans="2:38" s="357" customFormat="1" ht="18" customHeight="1">
      <c r="B30" s="356"/>
      <c r="C30" s="601"/>
      <c r="D30" s="602" t="s">
        <v>125</v>
      </c>
      <c r="E30" s="616">
        <v>1</v>
      </c>
      <c r="F30" s="305">
        <v>7</v>
      </c>
      <c r="G30" s="305">
        <v>10</v>
      </c>
      <c r="H30" s="305">
        <v>0</v>
      </c>
      <c r="I30" s="305">
        <v>1</v>
      </c>
      <c r="J30" s="305">
        <v>22</v>
      </c>
      <c r="K30" s="617">
        <v>8</v>
      </c>
      <c r="L30" s="305">
        <f>SUM(E30:K30)</f>
        <v>49</v>
      </c>
      <c r="M30" s="89"/>
      <c r="N30" s="88"/>
      <c r="O30" s="83"/>
      <c r="P30" s="83"/>
      <c r="Q30" s="83"/>
      <c r="R30" s="83"/>
      <c r="S30" s="83"/>
      <c r="T30" s="83"/>
      <c r="U30" s="83"/>
      <c r="V30" s="83"/>
      <c r="W30" s="348"/>
      <c r="X30" s="358"/>
      <c r="Y30" s="358"/>
      <c r="Z30" s="358"/>
      <c r="AA30" s="358"/>
      <c r="AB30" s="358"/>
      <c r="AC30" s="358"/>
      <c r="AD30" s="358"/>
      <c r="AE30" s="358"/>
      <c r="AF30" s="358"/>
      <c r="AG30" s="358"/>
      <c r="AH30" s="358"/>
      <c r="AK30" s="359"/>
      <c r="AL30" s="360"/>
    </row>
    <row r="31" spans="2:38" s="348" customFormat="1" ht="21" customHeight="1">
      <c r="B31" s="346"/>
      <c r="C31" s="604"/>
      <c r="D31" s="600" t="s">
        <v>50</v>
      </c>
      <c r="E31" s="618">
        <f>SUM(E32:E33)</f>
        <v>0</v>
      </c>
      <c r="F31" s="361">
        <f t="shared" ref="F31:L31" si="10">SUM(F32:F33)</f>
        <v>15</v>
      </c>
      <c r="G31" s="361">
        <f t="shared" si="10"/>
        <v>10</v>
      </c>
      <c r="H31" s="361">
        <f t="shared" si="10"/>
        <v>0</v>
      </c>
      <c r="I31" s="361">
        <f t="shared" si="10"/>
        <v>0</v>
      </c>
      <c r="J31" s="361">
        <f t="shared" si="10"/>
        <v>46</v>
      </c>
      <c r="K31" s="619">
        <f t="shared" si="10"/>
        <v>14</v>
      </c>
      <c r="L31" s="361">
        <f t="shared" si="10"/>
        <v>85</v>
      </c>
      <c r="M31" s="437"/>
      <c r="N31" s="438"/>
      <c r="O31" s="253"/>
      <c r="P31" s="253"/>
      <c r="Q31" s="253"/>
      <c r="R31" s="253"/>
      <c r="S31" s="253"/>
      <c r="T31" s="253"/>
      <c r="U31" s="253"/>
      <c r="V31" s="253"/>
      <c r="X31" s="349"/>
      <c r="Y31" s="349"/>
      <c r="Z31" s="349"/>
      <c r="AA31" s="349"/>
      <c r="AB31" s="349"/>
      <c r="AC31" s="349"/>
      <c r="AD31" s="349"/>
      <c r="AE31" s="349"/>
      <c r="AF31" s="349"/>
      <c r="AG31" s="349"/>
      <c r="AH31" s="349"/>
      <c r="AK31" s="350"/>
      <c r="AL31" s="351"/>
    </row>
    <row r="32" spans="2:38" s="357" customFormat="1" ht="18" customHeight="1">
      <c r="B32" s="356"/>
      <c r="C32" s="601"/>
      <c r="D32" s="602" t="s">
        <v>231</v>
      </c>
      <c r="E32" s="616">
        <v>0</v>
      </c>
      <c r="F32" s="305">
        <v>6</v>
      </c>
      <c r="G32" s="305">
        <v>8</v>
      </c>
      <c r="H32" s="305">
        <v>0</v>
      </c>
      <c r="I32" s="305">
        <v>0</v>
      </c>
      <c r="J32" s="305">
        <v>24</v>
      </c>
      <c r="K32" s="617">
        <v>5</v>
      </c>
      <c r="L32" s="305">
        <f>SUM(E32:K32)</f>
        <v>43</v>
      </c>
      <c r="M32" s="89"/>
      <c r="N32" s="88"/>
      <c r="O32" s="83"/>
      <c r="P32" s="83"/>
      <c r="Q32" s="83"/>
      <c r="R32" s="83"/>
      <c r="S32" s="83"/>
      <c r="T32" s="83"/>
      <c r="U32" s="83"/>
      <c r="V32" s="83"/>
      <c r="W32" s="348"/>
      <c r="X32" s="358"/>
      <c r="Y32" s="358"/>
      <c r="Z32" s="358"/>
      <c r="AA32" s="358"/>
      <c r="AB32" s="358"/>
      <c r="AC32" s="358"/>
      <c r="AD32" s="358"/>
      <c r="AE32" s="358"/>
      <c r="AF32" s="358"/>
      <c r="AG32" s="358"/>
      <c r="AH32" s="358"/>
      <c r="AK32" s="359"/>
      <c r="AL32" s="360"/>
    </row>
    <row r="33" spans="2:38" s="357" customFormat="1" ht="18" customHeight="1">
      <c r="B33" s="356"/>
      <c r="C33" s="601"/>
      <c r="D33" s="602" t="s">
        <v>125</v>
      </c>
      <c r="E33" s="616">
        <v>0</v>
      </c>
      <c r="F33" s="305">
        <v>9</v>
      </c>
      <c r="G33" s="305">
        <v>2</v>
      </c>
      <c r="H33" s="305">
        <v>0</v>
      </c>
      <c r="I33" s="305">
        <v>0</v>
      </c>
      <c r="J33" s="305">
        <v>22</v>
      </c>
      <c r="K33" s="617">
        <v>9</v>
      </c>
      <c r="L33" s="305">
        <f>SUM(E33:K33)</f>
        <v>42</v>
      </c>
      <c r="M33" s="89"/>
      <c r="N33" s="88"/>
      <c r="O33" s="83"/>
      <c r="P33" s="83"/>
      <c r="Q33" s="83"/>
      <c r="R33" s="83"/>
      <c r="S33" s="83"/>
      <c r="T33" s="83"/>
      <c r="U33" s="83"/>
      <c r="V33" s="83"/>
      <c r="W33" s="348"/>
      <c r="X33" s="358"/>
      <c r="Y33" s="358"/>
      <c r="Z33" s="358"/>
      <c r="AA33" s="358"/>
      <c r="AB33" s="358"/>
      <c r="AC33" s="358"/>
      <c r="AD33" s="358"/>
      <c r="AE33" s="358"/>
      <c r="AF33" s="358"/>
      <c r="AG33" s="358"/>
      <c r="AH33" s="358"/>
      <c r="AK33" s="359"/>
      <c r="AL33" s="360"/>
    </row>
    <row r="34" spans="2:38" s="348" customFormat="1" ht="21" customHeight="1">
      <c r="B34" s="346"/>
      <c r="C34" s="604"/>
      <c r="D34" s="600" t="s">
        <v>51</v>
      </c>
      <c r="E34" s="618">
        <f>SUM(E35:E36)</f>
        <v>2</v>
      </c>
      <c r="F34" s="361">
        <f t="shared" ref="F34:L34" si="11">SUM(F35:F36)</f>
        <v>10</v>
      </c>
      <c r="G34" s="361">
        <f t="shared" si="11"/>
        <v>13</v>
      </c>
      <c r="H34" s="361">
        <f t="shared" si="11"/>
        <v>0</v>
      </c>
      <c r="I34" s="361">
        <f t="shared" si="11"/>
        <v>1</v>
      </c>
      <c r="J34" s="361">
        <f t="shared" si="11"/>
        <v>27</v>
      </c>
      <c r="K34" s="619">
        <f t="shared" si="11"/>
        <v>23</v>
      </c>
      <c r="L34" s="361">
        <f t="shared" si="11"/>
        <v>76</v>
      </c>
      <c r="M34" s="437"/>
      <c r="N34" s="438"/>
      <c r="O34" s="253"/>
      <c r="P34" s="253"/>
      <c r="Q34" s="253"/>
      <c r="R34" s="253"/>
      <c r="S34" s="253"/>
      <c r="T34" s="253"/>
      <c r="U34" s="253"/>
      <c r="V34" s="253"/>
      <c r="X34" s="349"/>
      <c r="Y34" s="349"/>
      <c r="Z34" s="349"/>
      <c r="AA34" s="349"/>
      <c r="AB34" s="349"/>
      <c r="AC34" s="349"/>
      <c r="AD34" s="349"/>
      <c r="AE34" s="349"/>
      <c r="AF34" s="349"/>
      <c r="AG34" s="349"/>
      <c r="AH34" s="349"/>
      <c r="AK34" s="350"/>
      <c r="AL34" s="351"/>
    </row>
    <row r="35" spans="2:38" s="357" customFormat="1" ht="18" customHeight="1">
      <c r="B35" s="356"/>
      <c r="C35" s="601"/>
      <c r="D35" s="602" t="s">
        <v>231</v>
      </c>
      <c r="E35" s="616">
        <v>0</v>
      </c>
      <c r="F35" s="305">
        <v>5</v>
      </c>
      <c r="G35" s="305">
        <v>5</v>
      </c>
      <c r="H35" s="305">
        <v>0</v>
      </c>
      <c r="I35" s="305">
        <v>1</v>
      </c>
      <c r="J35" s="305">
        <v>11</v>
      </c>
      <c r="K35" s="617">
        <v>13</v>
      </c>
      <c r="L35" s="305">
        <f>SUM(E35:K35)</f>
        <v>35</v>
      </c>
      <c r="M35" s="89"/>
      <c r="N35" s="88"/>
      <c r="O35" s="83"/>
      <c r="P35" s="83"/>
      <c r="Q35" s="83"/>
      <c r="R35" s="83"/>
      <c r="S35" s="83"/>
      <c r="T35" s="83"/>
      <c r="U35" s="83"/>
      <c r="V35" s="83"/>
      <c r="W35" s="348"/>
      <c r="X35" s="358"/>
      <c r="Y35" s="358"/>
      <c r="Z35" s="358"/>
      <c r="AA35" s="358"/>
      <c r="AB35" s="358"/>
      <c r="AC35" s="358"/>
      <c r="AD35" s="358"/>
      <c r="AE35" s="358"/>
      <c r="AF35" s="358"/>
      <c r="AG35" s="358"/>
      <c r="AH35" s="358"/>
      <c r="AK35" s="359"/>
      <c r="AL35" s="360"/>
    </row>
    <row r="36" spans="2:38" s="357" customFormat="1" ht="18" customHeight="1">
      <c r="B36" s="356"/>
      <c r="C36" s="601"/>
      <c r="D36" s="602" t="s">
        <v>125</v>
      </c>
      <c r="E36" s="616">
        <v>2</v>
      </c>
      <c r="F36" s="305">
        <v>5</v>
      </c>
      <c r="G36" s="305">
        <v>8</v>
      </c>
      <c r="H36" s="305">
        <v>0</v>
      </c>
      <c r="I36" s="305">
        <v>0</v>
      </c>
      <c r="J36" s="305">
        <v>16</v>
      </c>
      <c r="K36" s="617">
        <v>10</v>
      </c>
      <c r="L36" s="305">
        <f>SUM(E36:K36)</f>
        <v>41</v>
      </c>
      <c r="M36" s="89"/>
      <c r="N36" s="88"/>
      <c r="O36" s="83"/>
      <c r="P36" s="83"/>
      <c r="Q36" s="83"/>
      <c r="R36" s="83"/>
      <c r="S36" s="83"/>
      <c r="T36" s="83"/>
      <c r="U36" s="83"/>
      <c r="V36" s="83"/>
      <c r="W36" s="348"/>
      <c r="X36" s="358"/>
      <c r="Y36" s="358"/>
      <c r="Z36" s="358"/>
      <c r="AA36" s="358"/>
      <c r="AB36" s="358"/>
      <c r="AC36" s="358"/>
      <c r="AD36" s="358"/>
      <c r="AE36" s="358"/>
      <c r="AF36" s="358"/>
      <c r="AG36" s="358"/>
      <c r="AH36" s="358"/>
      <c r="AK36" s="359"/>
      <c r="AL36" s="360"/>
    </row>
    <row r="37" spans="2:38" s="348" customFormat="1" ht="21" customHeight="1">
      <c r="B37" s="346"/>
      <c r="C37" s="604"/>
      <c r="D37" s="600" t="s">
        <v>57</v>
      </c>
      <c r="E37" s="618">
        <f>SUM(E38:E39)</f>
        <v>0</v>
      </c>
      <c r="F37" s="361">
        <f t="shared" ref="F37:L37" si="12">SUM(F38:F39)</f>
        <v>6</v>
      </c>
      <c r="G37" s="361">
        <f t="shared" si="12"/>
        <v>4</v>
      </c>
      <c r="H37" s="361">
        <f t="shared" si="12"/>
        <v>0</v>
      </c>
      <c r="I37" s="361">
        <f t="shared" si="12"/>
        <v>0</v>
      </c>
      <c r="J37" s="361">
        <f t="shared" si="12"/>
        <v>9</v>
      </c>
      <c r="K37" s="619">
        <f t="shared" si="12"/>
        <v>4</v>
      </c>
      <c r="L37" s="361">
        <f t="shared" si="12"/>
        <v>23</v>
      </c>
      <c r="M37" s="437"/>
      <c r="N37" s="438"/>
      <c r="O37" s="253"/>
      <c r="P37" s="253"/>
      <c r="Q37" s="253"/>
      <c r="R37" s="253"/>
      <c r="S37" s="253"/>
      <c r="T37" s="253"/>
      <c r="U37" s="253"/>
      <c r="V37" s="253"/>
      <c r="X37" s="349"/>
      <c r="Y37" s="349"/>
      <c r="Z37" s="349"/>
      <c r="AA37" s="349"/>
      <c r="AB37" s="349"/>
      <c r="AC37" s="349"/>
      <c r="AD37" s="349"/>
      <c r="AE37" s="349"/>
      <c r="AF37" s="349"/>
      <c r="AG37" s="349"/>
      <c r="AH37" s="349"/>
      <c r="AK37" s="350"/>
      <c r="AL37" s="351"/>
    </row>
    <row r="38" spans="2:38" s="357" customFormat="1" ht="18" customHeight="1">
      <c r="B38" s="356"/>
      <c r="C38" s="601"/>
      <c r="D38" s="602" t="s">
        <v>231</v>
      </c>
      <c r="E38" s="616">
        <v>0</v>
      </c>
      <c r="F38" s="305">
        <v>5</v>
      </c>
      <c r="G38" s="305">
        <v>3</v>
      </c>
      <c r="H38" s="305">
        <v>0</v>
      </c>
      <c r="I38" s="305">
        <v>0</v>
      </c>
      <c r="J38" s="305">
        <v>5</v>
      </c>
      <c r="K38" s="617">
        <v>2</v>
      </c>
      <c r="L38" s="305">
        <f>SUM(E38:K38)</f>
        <v>15</v>
      </c>
      <c r="M38" s="89"/>
      <c r="N38" s="88"/>
      <c r="O38" s="83"/>
      <c r="P38" s="83"/>
      <c r="Q38" s="83"/>
      <c r="R38" s="83"/>
      <c r="S38" s="83"/>
      <c r="T38" s="83"/>
      <c r="U38" s="83"/>
      <c r="V38" s="83"/>
      <c r="W38" s="348"/>
      <c r="X38" s="358"/>
      <c r="Y38" s="358"/>
      <c r="Z38" s="358"/>
      <c r="AA38" s="358"/>
      <c r="AB38" s="358"/>
      <c r="AC38" s="358"/>
      <c r="AD38" s="358"/>
      <c r="AE38" s="358"/>
      <c r="AF38" s="358"/>
      <c r="AG38" s="358"/>
      <c r="AH38" s="358"/>
      <c r="AK38" s="359"/>
      <c r="AL38" s="360"/>
    </row>
    <row r="39" spans="2:38" s="357" customFormat="1" ht="18" customHeight="1">
      <c r="B39" s="356"/>
      <c r="C39" s="601"/>
      <c r="D39" s="602" t="s">
        <v>125</v>
      </c>
      <c r="E39" s="616">
        <v>0</v>
      </c>
      <c r="F39" s="305">
        <v>1</v>
      </c>
      <c r="G39" s="305">
        <v>1</v>
      </c>
      <c r="H39" s="305">
        <v>0</v>
      </c>
      <c r="I39" s="305">
        <v>0</v>
      </c>
      <c r="J39" s="305">
        <v>4</v>
      </c>
      <c r="K39" s="617">
        <v>2</v>
      </c>
      <c r="L39" s="305">
        <f>SUM(E39:K39)</f>
        <v>8</v>
      </c>
      <c r="M39" s="89"/>
      <c r="N39" s="88"/>
      <c r="O39" s="83"/>
      <c r="P39" s="83"/>
      <c r="Q39" s="83"/>
      <c r="R39" s="83"/>
      <c r="S39" s="83"/>
      <c r="T39" s="83"/>
      <c r="U39" s="83"/>
      <c r="V39" s="83"/>
      <c r="W39" s="348"/>
      <c r="X39" s="358"/>
      <c r="Y39" s="358"/>
      <c r="Z39" s="358"/>
      <c r="AA39" s="358"/>
      <c r="AB39" s="358"/>
      <c r="AC39" s="358"/>
      <c r="AD39" s="358"/>
      <c r="AE39" s="358"/>
      <c r="AF39" s="358"/>
      <c r="AG39" s="358"/>
      <c r="AH39" s="358"/>
      <c r="AK39" s="359"/>
      <c r="AL39" s="360"/>
    </row>
    <row r="40" spans="2:38" s="348" customFormat="1" ht="21" customHeight="1">
      <c r="B40" s="346"/>
      <c r="C40" s="604"/>
      <c r="D40" s="600" t="s">
        <v>58</v>
      </c>
      <c r="E40" s="618">
        <f>SUM(E41:E42)</f>
        <v>10</v>
      </c>
      <c r="F40" s="361">
        <f t="shared" ref="F40:L40" si="13">SUM(F41:F42)</f>
        <v>18</v>
      </c>
      <c r="G40" s="361">
        <f t="shared" si="13"/>
        <v>74</v>
      </c>
      <c r="H40" s="361">
        <f t="shared" si="13"/>
        <v>0</v>
      </c>
      <c r="I40" s="361">
        <f t="shared" si="13"/>
        <v>18</v>
      </c>
      <c r="J40" s="361">
        <f t="shared" si="13"/>
        <v>263</v>
      </c>
      <c r="K40" s="619">
        <f t="shared" si="13"/>
        <v>110</v>
      </c>
      <c r="L40" s="361">
        <f t="shared" si="13"/>
        <v>493</v>
      </c>
      <c r="M40" s="437"/>
      <c r="N40" s="438"/>
      <c r="O40" s="253"/>
      <c r="P40" s="253"/>
      <c r="Q40" s="253"/>
      <c r="R40" s="253"/>
      <c r="S40" s="253"/>
      <c r="T40" s="253"/>
      <c r="U40" s="253"/>
      <c r="V40" s="253"/>
      <c r="X40" s="349"/>
      <c r="Y40" s="349"/>
      <c r="Z40" s="349"/>
      <c r="AA40" s="349"/>
      <c r="AB40" s="349"/>
      <c r="AC40" s="349"/>
      <c r="AD40" s="349"/>
      <c r="AE40" s="349"/>
      <c r="AF40" s="349"/>
      <c r="AG40" s="349"/>
      <c r="AH40" s="349"/>
      <c r="AK40" s="350"/>
      <c r="AL40" s="351"/>
    </row>
    <row r="41" spans="2:38" s="357" customFormat="1" ht="18" customHeight="1">
      <c r="B41" s="356"/>
      <c r="C41" s="601"/>
      <c r="D41" s="602" t="s">
        <v>231</v>
      </c>
      <c r="E41" s="616">
        <v>7</v>
      </c>
      <c r="F41" s="305">
        <v>9</v>
      </c>
      <c r="G41" s="305">
        <v>56</v>
      </c>
      <c r="H41" s="305">
        <v>0</v>
      </c>
      <c r="I41" s="305">
        <v>11</v>
      </c>
      <c r="J41" s="305">
        <v>179</v>
      </c>
      <c r="K41" s="617">
        <v>73</v>
      </c>
      <c r="L41" s="305">
        <f>SUM(E41:K41)</f>
        <v>335</v>
      </c>
      <c r="M41" s="89"/>
      <c r="N41" s="88"/>
      <c r="O41" s="83"/>
      <c r="P41" s="83"/>
      <c r="Q41" s="83"/>
      <c r="R41" s="83"/>
      <c r="S41" s="83"/>
      <c r="T41" s="83"/>
      <c r="U41" s="83"/>
      <c r="V41" s="83"/>
      <c r="W41" s="348"/>
      <c r="X41" s="358"/>
      <c r="Y41" s="358"/>
      <c r="Z41" s="358"/>
      <c r="AA41" s="358"/>
      <c r="AB41" s="358"/>
      <c r="AC41" s="358"/>
      <c r="AD41" s="358"/>
      <c r="AE41" s="358"/>
      <c r="AF41" s="358"/>
      <c r="AG41" s="358"/>
      <c r="AH41" s="358"/>
      <c r="AK41" s="359"/>
      <c r="AL41" s="360"/>
    </row>
    <row r="42" spans="2:38" s="357" customFormat="1" ht="18" customHeight="1">
      <c r="B42" s="356"/>
      <c r="C42" s="601"/>
      <c r="D42" s="602" t="s">
        <v>125</v>
      </c>
      <c r="E42" s="616">
        <v>3</v>
      </c>
      <c r="F42" s="305">
        <v>9</v>
      </c>
      <c r="G42" s="305">
        <v>18</v>
      </c>
      <c r="H42" s="305">
        <v>0</v>
      </c>
      <c r="I42" s="305">
        <v>7</v>
      </c>
      <c r="J42" s="305">
        <v>84</v>
      </c>
      <c r="K42" s="617">
        <v>37</v>
      </c>
      <c r="L42" s="305">
        <f>SUM(E42:K42)</f>
        <v>158</v>
      </c>
      <c r="M42" s="89"/>
      <c r="N42" s="88"/>
      <c r="O42" s="83"/>
      <c r="P42" s="83"/>
      <c r="Q42" s="83"/>
      <c r="R42" s="83"/>
      <c r="S42" s="83"/>
      <c r="T42" s="83"/>
      <c r="U42" s="83"/>
      <c r="V42" s="83"/>
      <c r="W42" s="348"/>
      <c r="X42" s="358"/>
      <c r="Y42" s="358"/>
      <c r="Z42" s="358"/>
      <c r="AA42" s="358"/>
      <c r="AB42" s="358"/>
      <c r="AC42" s="358"/>
      <c r="AD42" s="358"/>
      <c r="AE42" s="358"/>
      <c r="AF42" s="358"/>
      <c r="AG42" s="358"/>
      <c r="AH42" s="358"/>
      <c r="AK42" s="359"/>
      <c r="AL42" s="360"/>
    </row>
    <row r="43" spans="2:38" s="348" customFormat="1" ht="21" customHeight="1">
      <c r="B43" s="346"/>
      <c r="C43" s="604"/>
      <c r="D43" s="600" t="s">
        <v>52</v>
      </c>
      <c r="E43" s="618">
        <f>SUM(E44:E45)</f>
        <v>0</v>
      </c>
      <c r="F43" s="361">
        <f t="shared" ref="F43:L43" si="14">SUM(F44:F45)</f>
        <v>6</v>
      </c>
      <c r="G43" s="361">
        <f t="shared" si="14"/>
        <v>6</v>
      </c>
      <c r="H43" s="361">
        <f t="shared" si="14"/>
        <v>0</v>
      </c>
      <c r="I43" s="361">
        <f t="shared" si="14"/>
        <v>3</v>
      </c>
      <c r="J43" s="361">
        <f t="shared" si="14"/>
        <v>20</v>
      </c>
      <c r="K43" s="619">
        <f t="shared" si="14"/>
        <v>11</v>
      </c>
      <c r="L43" s="361">
        <f t="shared" si="14"/>
        <v>46</v>
      </c>
      <c r="M43" s="437"/>
      <c r="N43" s="438"/>
      <c r="O43" s="253"/>
      <c r="P43" s="253"/>
      <c r="Q43" s="253"/>
      <c r="R43" s="253"/>
      <c r="S43" s="253"/>
      <c r="T43" s="253"/>
      <c r="U43" s="253"/>
      <c r="V43" s="253"/>
      <c r="X43" s="349"/>
      <c r="Y43" s="349"/>
      <c r="Z43" s="349"/>
      <c r="AA43" s="349"/>
      <c r="AB43" s="349"/>
      <c r="AC43" s="349"/>
      <c r="AD43" s="349"/>
      <c r="AE43" s="349"/>
      <c r="AF43" s="349"/>
      <c r="AG43" s="349"/>
      <c r="AH43" s="349"/>
      <c r="AK43" s="350"/>
      <c r="AL43" s="351"/>
    </row>
    <row r="44" spans="2:38" s="357" customFormat="1" ht="18" customHeight="1">
      <c r="B44" s="356"/>
      <c r="C44" s="601"/>
      <c r="D44" s="602" t="s">
        <v>231</v>
      </c>
      <c r="E44" s="616">
        <v>0</v>
      </c>
      <c r="F44" s="305">
        <v>3</v>
      </c>
      <c r="G44" s="305">
        <v>4</v>
      </c>
      <c r="H44" s="305">
        <v>0</v>
      </c>
      <c r="I44" s="305">
        <v>2</v>
      </c>
      <c r="J44" s="305">
        <v>8</v>
      </c>
      <c r="K44" s="617">
        <v>9</v>
      </c>
      <c r="L44" s="305">
        <f>SUM(E44:K44)</f>
        <v>26</v>
      </c>
      <c r="M44" s="89"/>
      <c r="N44" s="88"/>
      <c r="O44" s="83"/>
      <c r="P44" s="83"/>
      <c r="Q44" s="83"/>
      <c r="R44" s="83"/>
      <c r="S44" s="83"/>
      <c r="T44" s="83"/>
      <c r="U44" s="83"/>
      <c r="V44" s="83"/>
      <c r="W44" s="348"/>
      <c r="X44" s="358"/>
      <c r="Y44" s="358"/>
      <c r="Z44" s="358"/>
      <c r="AA44" s="358"/>
      <c r="AB44" s="358"/>
      <c r="AC44" s="358"/>
      <c r="AD44" s="358"/>
      <c r="AE44" s="358"/>
      <c r="AF44" s="358"/>
      <c r="AG44" s="358"/>
      <c r="AH44" s="358"/>
      <c r="AK44" s="359"/>
      <c r="AL44" s="360"/>
    </row>
    <row r="45" spans="2:38" s="357" customFormat="1" ht="18" customHeight="1">
      <c r="B45" s="356"/>
      <c r="C45" s="601"/>
      <c r="D45" s="602" t="s">
        <v>125</v>
      </c>
      <c r="E45" s="616">
        <v>0</v>
      </c>
      <c r="F45" s="305">
        <v>3</v>
      </c>
      <c r="G45" s="305">
        <v>2</v>
      </c>
      <c r="H45" s="305">
        <v>0</v>
      </c>
      <c r="I45" s="305">
        <v>1</v>
      </c>
      <c r="J45" s="305">
        <v>12</v>
      </c>
      <c r="K45" s="617">
        <v>2</v>
      </c>
      <c r="L45" s="305">
        <f>SUM(E45:K45)</f>
        <v>20</v>
      </c>
      <c r="M45" s="89"/>
      <c r="N45" s="88"/>
      <c r="O45" s="83"/>
      <c r="P45" s="83"/>
      <c r="Q45" s="83"/>
      <c r="R45" s="83"/>
      <c r="S45" s="83"/>
      <c r="T45" s="83"/>
      <c r="U45" s="83"/>
      <c r="V45" s="83"/>
      <c r="W45" s="348"/>
      <c r="X45" s="358"/>
      <c r="Y45" s="358"/>
      <c r="Z45" s="358"/>
      <c r="AA45" s="358"/>
      <c r="AB45" s="358"/>
      <c r="AC45" s="358"/>
      <c r="AD45" s="358"/>
      <c r="AE45" s="358"/>
      <c r="AF45" s="358"/>
      <c r="AG45" s="358"/>
      <c r="AH45" s="358"/>
      <c r="AK45" s="359"/>
      <c r="AL45" s="360"/>
    </row>
    <row r="46" spans="2:38" s="348" customFormat="1" ht="21" customHeight="1">
      <c r="B46" s="346"/>
      <c r="C46" s="604"/>
      <c r="D46" s="600" t="s">
        <v>53</v>
      </c>
      <c r="E46" s="618">
        <f>SUM(E47:E48)</f>
        <v>1</v>
      </c>
      <c r="F46" s="361">
        <f t="shared" ref="F46:L46" si="15">SUM(F47:F48)</f>
        <v>2</v>
      </c>
      <c r="G46" s="361">
        <f t="shared" si="15"/>
        <v>8</v>
      </c>
      <c r="H46" s="361">
        <f t="shared" si="15"/>
        <v>0</v>
      </c>
      <c r="I46" s="361">
        <f t="shared" si="15"/>
        <v>0</v>
      </c>
      <c r="J46" s="361">
        <f t="shared" si="15"/>
        <v>10</v>
      </c>
      <c r="K46" s="619">
        <f t="shared" si="15"/>
        <v>3</v>
      </c>
      <c r="L46" s="361">
        <f t="shared" si="15"/>
        <v>24</v>
      </c>
      <c r="M46" s="437"/>
      <c r="N46" s="438"/>
      <c r="O46" s="253"/>
      <c r="P46" s="253"/>
      <c r="Q46" s="253"/>
      <c r="R46" s="253"/>
      <c r="S46" s="253"/>
      <c r="T46" s="253"/>
      <c r="U46" s="253"/>
      <c r="V46" s="253"/>
      <c r="X46" s="349"/>
      <c r="Y46" s="349"/>
      <c r="Z46" s="349"/>
      <c r="AA46" s="349"/>
      <c r="AB46" s="349"/>
      <c r="AC46" s="349"/>
      <c r="AD46" s="349"/>
      <c r="AE46" s="349"/>
      <c r="AF46" s="349"/>
      <c r="AG46" s="349"/>
      <c r="AH46" s="349"/>
      <c r="AK46" s="350"/>
      <c r="AL46" s="351"/>
    </row>
    <row r="47" spans="2:38" s="357" customFormat="1" ht="18" customHeight="1">
      <c r="B47" s="356"/>
      <c r="C47" s="601"/>
      <c r="D47" s="602" t="s">
        <v>231</v>
      </c>
      <c r="E47" s="616">
        <v>1</v>
      </c>
      <c r="F47" s="305">
        <v>0</v>
      </c>
      <c r="G47" s="305">
        <v>2</v>
      </c>
      <c r="H47" s="305">
        <v>0</v>
      </c>
      <c r="I47" s="305">
        <v>0</v>
      </c>
      <c r="J47" s="305">
        <v>0</v>
      </c>
      <c r="K47" s="617">
        <v>0</v>
      </c>
      <c r="L47" s="305">
        <f>SUM(E47:K47)</f>
        <v>3</v>
      </c>
      <c r="M47" s="89"/>
      <c r="N47" s="88"/>
      <c r="O47" s="83"/>
      <c r="P47" s="83"/>
      <c r="Q47" s="83"/>
      <c r="R47" s="83"/>
      <c r="S47" s="83"/>
      <c r="T47" s="83"/>
      <c r="U47" s="83"/>
      <c r="V47" s="83"/>
      <c r="W47" s="348"/>
      <c r="X47" s="358"/>
      <c r="Y47" s="358"/>
      <c r="Z47" s="358"/>
      <c r="AA47" s="358"/>
      <c r="AB47" s="358"/>
      <c r="AC47" s="358"/>
      <c r="AD47" s="358"/>
      <c r="AE47" s="358"/>
      <c r="AF47" s="358"/>
      <c r="AG47" s="358"/>
      <c r="AH47" s="358"/>
      <c r="AK47" s="359"/>
      <c r="AL47" s="360"/>
    </row>
    <row r="48" spans="2:38" s="357" customFormat="1" ht="18" customHeight="1">
      <c r="B48" s="356"/>
      <c r="C48" s="601"/>
      <c r="D48" s="602" t="s">
        <v>125</v>
      </c>
      <c r="E48" s="616">
        <v>0</v>
      </c>
      <c r="F48" s="305">
        <v>2</v>
      </c>
      <c r="G48" s="305">
        <v>6</v>
      </c>
      <c r="H48" s="305">
        <v>0</v>
      </c>
      <c r="I48" s="305">
        <v>0</v>
      </c>
      <c r="J48" s="305">
        <v>10</v>
      </c>
      <c r="K48" s="617">
        <v>3</v>
      </c>
      <c r="L48" s="305">
        <f>SUM(E48:K48)</f>
        <v>21</v>
      </c>
      <c r="M48" s="89"/>
      <c r="N48" s="88"/>
      <c r="O48" s="83"/>
      <c r="P48" s="83"/>
      <c r="Q48" s="83"/>
      <c r="R48" s="83"/>
      <c r="S48" s="83"/>
      <c r="T48" s="83"/>
      <c r="U48" s="83"/>
      <c r="V48" s="83"/>
      <c r="W48" s="348"/>
      <c r="X48" s="358"/>
      <c r="Y48" s="358"/>
      <c r="Z48" s="358"/>
      <c r="AA48" s="358"/>
      <c r="AB48" s="358"/>
      <c r="AC48" s="358"/>
      <c r="AD48" s="358"/>
      <c r="AE48" s="358"/>
      <c r="AF48" s="358"/>
      <c r="AG48" s="358"/>
      <c r="AH48" s="358"/>
      <c r="AK48" s="359"/>
      <c r="AL48" s="360"/>
    </row>
    <row r="49" spans="2:38" s="348" customFormat="1" ht="21" customHeight="1">
      <c r="B49" s="346"/>
      <c r="C49" s="604"/>
      <c r="D49" s="600" t="s">
        <v>233</v>
      </c>
      <c r="E49" s="618">
        <f>SUM(E50:E51)</f>
        <v>1</v>
      </c>
      <c r="F49" s="361">
        <f t="shared" ref="F49:L49" si="16">SUM(F50:F51)</f>
        <v>17</v>
      </c>
      <c r="G49" s="361">
        <f t="shared" si="16"/>
        <v>14</v>
      </c>
      <c r="H49" s="361">
        <f t="shared" si="16"/>
        <v>1</v>
      </c>
      <c r="I49" s="361">
        <f t="shared" si="16"/>
        <v>25</v>
      </c>
      <c r="J49" s="361">
        <f t="shared" si="16"/>
        <v>19</v>
      </c>
      <c r="K49" s="619">
        <f t="shared" si="16"/>
        <v>23</v>
      </c>
      <c r="L49" s="361">
        <f t="shared" si="16"/>
        <v>100</v>
      </c>
      <c r="M49" s="437"/>
      <c r="N49" s="438"/>
      <c r="O49" s="253"/>
      <c r="P49" s="253"/>
      <c r="Q49" s="253"/>
      <c r="R49" s="253"/>
      <c r="S49" s="253"/>
      <c r="T49" s="253"/>
      <c r="U49" s="253"/>
      <c r="V49" s="253"/>
      <c r="X49" s="349"/>
      <c r="Y49" s="349"/>
      <c r="Z49" s="349"/>
      <c r="AA49" s="349"/>
      <c r="AB49" s="349"/>
      <c r="AC49" s="349"/>
      <c r="AD49" s="349"/>
      <c r="AE49" s="349"/>
      <c r="AF49" s="349"/>
      <c r="AG49" s="349"/>
      <c r="AH49" s="349"/>
      <c r="AK49" s="350"/>
      <c r="AL49" s="351"/>
    </row>
    <row r="50" spans="2:38" s="357" customFormat="1" ht="18" customHeight="1">
      <c r="B50" s="356"/>
      <c r="C50" s="601"/>
      <c r="D50" s="602" t="s">
        <v>231</v>
      </c>
      <c r="E50" s="616">
        <v>1</v>
      </c>
      <c r="F50" s="305">
        <v>6</v>
      </c>
      <c r="G50" s="305">
        <v>7</v>
      </c>
      <c r="H50" s="305">
        <v>0</v>
      </c>
      <c r="I50" s="305">
        <v>20</v>
      </c>
      <c r="J50" s="305">
        <v>11</v>
      </c>
      <c r="K50" s="617">
        <v>17</v>
      </c>
      <c r="L50" s="305">
        <f>SUM(E50:K50)</f>
        <v>62</v>
      </c>
      <c r="M50" s="89"/>
      <c r="N50" s="88"/>
      <c r="O50" s="83"/>
      <c r="P50" s="83"/>
      <c r="Q50" s="83"/>
      <c r="R50" s="83"/>
      <c r="S50" s="83"/>
      <c r="T50" s="83"/>
      <c r="U50" s="83"/>
      <c r="V50" s="83"/>
      <c r="W50" s="348"/>
      <c r="X50" s="358"/>
      <c r="Y50" s="358"/>
      <c r="Z50" s="358"/>
      <c r="AA50" s="358"/>
      <c r="AB50" s="358"/>
      <c r="AC50" s="358"/>
      <c r="AD50" s="358"/>
      <c r="AE50" s="358"/>
      <c r="AF50" s="358"/>
      <c r="AG50" s="358"/>
      <c r="AH50" s="358"/>
      <c r="AK50" s="359"/>
      <c r="AL50" s="360"/>
    </row>
    <row r="51" spans="2:38" s="357" customFormat="1" ht="18" customHeight="1">
      <c r="B51" s="356"/>
      <c r="C51" s="601"/>
      <c r="D51" s="602" t="s">
        <v>125</v>
      </c>
      <c r="E51" s="616">
        <v>0</v>
      </c>
      <c r="F51" s="305">
        <v>11</v>
      </c>
      <c r="G51" s="305">
        <v>7</v>
      </c>
      <c r="H51" s="305">
        <v>1</v>
      </c>
      <c r="I51" s="305">
        <v>5</v>
      </c>
      <c r="J51" s="305">
        <v>8</v>
      </c>
      <c r="K51" s="617">
        <v>6</v>
      </c>
      <c r="L51" s="305">
        <f>SUM(E51:K51)</f>
        <v>38</v>
      </c>
      <c r="M51" s="89"/>
      <c r="N51" s="88"/>
      <c r="O51" s="83"/>
      <c r="P51" s="83"/>
      <c r="Q51" s="83"/>
      <c r="R51" s="83"/>
      <c r="S51" s="83"/>
      <c r="T51" s="83"/>
      <c r="U51" s="83"/>
      <c r="V51" s="83"/>
      <c r="W51" s="348"/>
      <c r="X51" s="358"/>
      <c r="Y51" s="358"/>
      <c r="Z51" s="358"/>
      <c r="AA51" s="358"/>
      <c r="AB51" s="358"/>
      <c r="AC51" s="358"/>
      <c r="AD51" s="358"/>
      <c r="AE51" s="358"/>
      <c r="AF51" s="358"/>
      <c r="AG51" s="358"/>
      <c r="AH51" s="358"/>
      <c r="AK51" s="359"/>
      <c r="AL51" s="360"/>
    </row>
    <row r="52" spans="2:38" s="348" customFormat="1" ht="21" customHeight="1">
      <c r="B52" s="346"/>
      <c r="C52" s="604"/>
      <c r="D52" s="600" t="s">
        <v>223</v>
      </c>
      <c r="E52" s="618">
        <f>SUM(E53:E54)</f>
        <v>0</v>
      </c>
      <c r="F52" s="361">
        <f t="shared" ref="F52:L52" si="17">SUM(F53:F54)</f>
        <v>0</v>
      </c>
      <c r="G52" s="361">
        <f t="shared" si="17"/>
        <v>1</v>
      </c>
      <c r="H52" s="361">
        <f t="shared" si="17"/>
        <v>0</v>
      </c>
      <c r="I52" s="361">
        <f t="shared" si="17"/>
        <v>0</v>
      </c>
      <c r="J52" s="361">
        <f t="shared" si="17"/>
        <v>0</v>
      </c>
      <c r="K52" s="619">
        <f t="shared" si="17"/>
        <v>0</v>
      </c>
      <c r="L52" s="361">
        <f t="shared" si="17"/>
        <v>1</v>
      </c>
      <c r="M52" s="437"/>
      <c r="N52" s="438"/>
      <c r="O52" s="253"/>
      <c r="P52" s="253"/>
      <c r="Q52" s="253"/>
      <c r="R52" s="253"/>
      <c r="S52" s="253"/>
      <c r="T52" s="253"/>
      <c r="U52" s="253"/>
      <c r="V52" s="253"/>
      <c r="X52" s="349"/>
      <c r="Y52" s="349"/>
      <c r="Z52" s="349"/>
      <c r="AA52" s="349"/>
      <c r="AB52" s="349"/>
      <c r="AC52" s="349"/>
      <c r="AD52" s="349"/>
      <c r="AE52" s="349"/>
      <c r="AF52" s="349"/>
      <c r="AG52" s="349"/>
      <c r="AH52" s="349"/>
      <c r="AK52" s="350"/>
      <c r="AL52" s="351"/>
    </row>
    <row r="53" spans="2:38" s="357" customFormat="1" ht="18" customHeight="1">
      <c r="B53" s="356"/>
      <c r="C53" s="601"/>
      <c r="D53" s="602" t="s">
        <v>231</v>
      </c>
      <c r="E53" s="616">
        <v>0</v>
      </c>
      <c r="F53" s="305">
        <v>0</v>
      </c>
      <c r="G53" s="305">
        <v>0</v>
      </c>
      <c r="H53" s="305">
        <v>0</v>
      </c>
      <c r="I53" s="305">
        <v>0</v>
      </c>
      <c r="J53" s="305">
        <v>0</v>
      </c>
      <c r="K53" s="617">
        <v>0</v>
      </c>
      <c r="L53" s="305">
        <f>SUM(E53:K53)</f>
        <v>0</v>
      </c>
      <c r="M53" s="89"/>
      <c r="N53" s="88"/>
      <c r="O53" s="83"/>
      <c r="P53" s="83"/>
      <c r="Q53" s="83"/>
      <c r="R53" s="83"/>
      <c r="S53" s="83"/>
      <c r="T53" s="83"/>
      <c r="U53" s="83"/>
      <c r="V53" s="83"/>
      <c r="W53" s="348"/>
      <c r="X53" s="358"/>
      <c r="Y53" s="358"/>
      <c r="Z53" s="358"/>
      <c r="AA53" s="358"/>
      <c r="AB53" s="358"/>
      <c r="AC53" s="358"/>
      <c r="AD53" s="358"/>
      <c r="AE53" s="358"/>
      <c r="AF53" s="358"/>
      <c r="AG53" s="358"/>
      <c r="AH53" s="358"/>
      <c r="AK53" s="359"/>
      <c r="AL53" s="360"/>
    </row>
    <row r="54" spans="2:38" s="357" customFormat="1" ht="18" customHeight="1">
      <c r="B54" s="356"/>
      <c r="C54" s="601"/>
      <c r="D54" s="602" t="s">
        <v>125</v>
      </c>
      <c r="E54" s="616">
        <v>0</v>
      </c>
      <c r="F54" s="305">
        <v>0</v>
      </c>
      <c r="G54" s="305">
        <v>1</v>
      </c>
      <c r="H54" s="305">
        <v>0</v>
      </c>
      <c r="I54" s="305">
        <v>0</v>
      </c>
      <c r="J54" s="305">
        <v>0</v>
      </c>
      <c r="K54" s="617">
        <v>0</v>
      </c>
      <c r="L54" s="305">
        <f>SUM(E54:K54)</f>
        <v>1</v>
      </c>
      <c r="M54" s="89"/>
      <c r="N54" s="88"/>
      <c r="O54" s="83"/>
      <c r="P54" s="83"/>
      <c r="Q54" s="83"/>
      <c r="R54" s="83"/>
      <c r="S54" s="83"/>
      <c r="T54" s="83"/>
      <c r="U54" s="83"/>
      <c r="V54" s="83"/>
      <c r="W54" s="348"/>
      <c r="X54" s="358"/>
      <c r="Y54" s="358"/>
      <c r="Z54" s="358"/>
      <c r="AA54" s="358"/>
      <c r="AB54" s="358"/>
      <c r="AC54" s="358"/>
      <c r="AD54" s="358"/>
      <c r="AE54" s="358"/>
      <c r="AF54" s="358"/>
      <c r="AG54" s="358"/>
      <c r="AH54" s="358"/>
      <c r="AK54" s="359"/>
      <c r="AL54" s="360"/>
    </row>
    <row r="55" spans="2:38" ht="10.5" customHeight="1" thickBot="1">
      <c r="B55" s="133"/>
      <c r="C55" s="605"/>
      <c r="D55" s="606"/>
      <c r="E55" s="620"/>
      <c r="F55" s="621"/>
      <c r="G55" s="621"/>
      <c r="H55" s="621"/>
      <c r="I55" s="621"/>
      <c r="J55" s="621"/>
      <c r="K55" s="622"/>
      <c r="L55" s="598"/>
      <c r="M55" s="89"/>
      <c r="N55" s="88"/>
      <c r="W55" s="348"/>
    </row>
    <row r="56" spans="2:38" ht="21.95" customHeight="1">
      <c r="C56" s="821" t="s">
        <v>6</v>
      </c>
      <c r="D56" s="821"/>
      <c r="E56" s="623">
        <f t="shared" ref="E56:G56" si="18">SUM(E10,E13,E16,E19,E22,E25,E28,E31,E34,E37,E40,E43,E46,E49,E52)</f>
        <v>26</v>
      </c>
      <c r="F56" s="624">
        <f t="shared" si="18"/>
        <v>110</v>
      </c>
      <c r="G56" s="624">
        <f t="shared" si="18"/>
        <v>246</v>
      </c>
      <c r="H56" s="624">
        <f t="shared" ref="H56:K56" si="19">SUM(H10,H13,H16,H19,H22,H25,H28,H31,H34,H37,H40,H43,H46,H49,H52)</f>
        <v>4</v>
      </c>
      <c r="I56" s="624">
        <f t="shared" si="19"/>
        <v>83</v>
      </c>
      <c r="J56" s="624">
        <f t="shared" si="19"/>
        <v>599</v>
      </c>
      <c r="K56" s="625">
        <f t="shared" si="19"/>
        <v>308</v>
      </c>
      <c r="L56" s="608">
        <f>SUM(L10,L13,L16,L19,L22,L25,L28,L31,L34,L37,L40,L43,L46,L49,L52)</f>
        <v>1376</v>
      </c>
      <c r="M56" s="89"/>
      <c r="N56" s="88"/>
      <c r="W56" s="348"/>
    </row>
    <row r="57" spans="2:38" ht="21.95" customHeight="1">
      <c r="C57" s="492"/>
      <c r="D57" s="609" t="s">
        <v>231</v>
      </c>
      <c r="E57" s="626">
        <f t="shared" ref="E57:K58" si="20">SUM(E11,E14,E17,E20,E23,E26,E29,E32,E35,E38,E41,E44,E47,E50,E53)</f>
        <v>17</v>
      </c>
      <c r="F57" s="610">
        <f t="shared" si="20"/>
        <v>56</v>
      </c>
      <c r="G57" s="610">
        <f t="shared" si="20"/>
        <v>162</v>
      </c>
      <c r="H57" s="610">
        <f t="shared" si="20"/>
        <v>3</v>
      </c>
      <c r="I57" s="610">
        <f t="shared" si="20"/>
        <v>65</v>
      </c>
      <c r="J57" s="610">
        <f t="shared" si="20"/>
        <v>372</v>
      </c>
      <c r="K57" s="627">
        <f t="shared" si="20"/>
        <v>216</v>
      </c>
      <c r="L57" s="610">
        <f>SUM(L11,L14,L17,L20,L23,L26,L29,L32,L35,L38,L41,L44,L47,L50,L53)</f>
        <v>891</v>
      </c>
      <c r="M57" s="89"/>
      <c r="N57" s="88"/>
      <c r="W57" s="348"/>
      <c r="X57" s="193"/>
      <c r="Y57" s="84"/>
      <c r="Z57" s="84"/>
      <c r="AK57" s="253"/>
    </row>
    <row r="58" spans="2:38" ht="13.5" customHeight="1">
      <c r="C58" s="492"/>
      <c r="D58" s="609" t="s">
        <v>125</v>
      </c>
      <c r="E58" s="626">
        <f t="shared" si="20"/>
        <v>9</v>
      </c>
      <c r="F58" s="610">
        <f t="shared" si="20"/>
        <v>54</v>
      </c>
      <c r="G58" s="610">
        <f t="shared" si="20"/>
        <v>84</v>
      </c>
      <c r="H58" s="610">
        <f t="shared" si="20"/>
        <v>1</v>
      </c>
      <c r="I58" s="610">
        <f t="shared" si="20"/>
        <v>18</v>
      </c>
      <c r="J58" s="610">
        <f t="shared" si="20"/>
        <v>227</v>
      </c>
      <c r="K58" s="627">
        <f t="shared" si="20"/>
        <v>92</v>
      </c>
      <c r="L58" s="610">
        <f>SUM(L12,L15,L18,L21,L24,L27,L30,L33,L36,L39,L42,L45,L48,L51,L54)</f>
        <v>485</v>
      </c>
      <c r="M58" s="89"/>
      <c r="N58" s="88"/>
      <c r="W58" s="348"/>
      <c r="X58" s="253"/>
      <c r="Y58" s="253"/>
      <c r="Z58" s="253"/>
      <c r="AA58" s="253"/>
      <c r="AB58" s="253"/>
    </row>
    <row r="59" spans="2:38" ht="11.25" customHeight="1">
      <c r="C59" s="461"/>
      <c r="D59" s="611"/>
      <c r="E59" s="628"/>
      <c r="F59" s="612"/>
      <c r="G59" s="612"/>
      <c r="H59" s="612"/>
      <c r="I59" s="612"/>
      <c r="J59" s="612"/>
      <c r="K59" s="629"/>
      <c r="L59" s="612"/>
      <c r="M59" s="89"/>
      <c r="N59" s="88"/>
      <c r="W59" s="348"/>
      <c r="X59" s="253"/>
      <c r="Y59" s="253"/>
      <c r="Z59" s="253"/>
      <c r="AA59" s="253"/>
      <c r="AB59" s="253"/>
    </row>
    <row r="60" spans="2:38" ht="30" customHeight="1">
      <c r="C60" s="97"/>
      <c r="D60" s="122"/>
      <c r="E60" s="92"/>
      <c r="F60" s="93"/>
      <c r="G60" s="93"/>
      <c r="H60" s="93"/>
      <c r="I60" s="93"/>
      <c r="J60" s="93"/>
      <c r="K60" s="93"/>
      <c r="L60" s="218"/>
      <c r="M60" s="89"/>
      <c r="N60" s="88"/>
      <c r="W60" s="348"/>
      <c r="X60" s="253"/>
      <c r="Y60" s="253"/>
      <c r="Z60" s="253"/>
      <c r="AA60" s="253"/>
      <c r="AB60" s="253"/>
    </row>
    <row r="61" spans="2:38" ht="15.75">
      <c r="C61" s="90"/>
      <c r="D61" s="91"/>
      <c r="E61" s="93"/>
      <c r="F61" s="93"/>
      <c r="G61" s="93"/>
      <c r="H61" s="93"/>
      <c r="I61" s="93"/>
      <c r="J61" s="93"/>
      <c r="K61" s="93"/>
      <c r="L61" s="218"/>
      <c r="M61" s="89"/>
      <c r="N61" s="88"/>
      <c r="W61" s="348"/>
      <c r="X61" s="253"/>
      <c r="Y61" s="253"/>
      <c r="Z61" s="253"/>
      <c r="AA61" s="253"/>
      <c r="AB61" s="253"/>
    </row>
    <row r="62" spans="2:38" ht="15.75">
      <c r="C62" s="90"/>
      <c r="D62" s="94"/>
      <c r="E62" s="93"/>
      <c r="F62" s="93"/>
      <c r="G62" s="93"/>
      <c r="H62" s="93"/>
      <c r="I62" s="93"/>
      <c r="J62" s="93"/>
      <c r="K62" s="93"/>
      <c r="L62" s="218"/>
      <c r="M62" s="89"/>
      <c r="N62" s="88"/>
      <c r="W62" s="348"/>
      <c r="X62" s="253"/>
      <c r="Y62" s="253"/>
      <c r="Z62" s="253"/>
      <c r="AA62" s="253"/>
      <c r="AB62" s="253"/>
    </row>
    <row r="63" spans="2:38" ht="14.25" customHeight="1">
      <c r="I63" s="93"/>
      <c r="J63" s="93"/>
      <c r="K63" s="93"/>
      <c r="L63" s="93"/>
      <c r="M63" s="89"/>
      <c r="N63" s="88"/>
      <c r="W63" s="348"/>
      <c r="X63" s="253"/>
      <c r="Y63" s="253"/>
      <c r="Z63" s="253"/>
      <c r="AA63" s="253"/>
      <c r="AB63" s="253"/>
    </row>
    <row r="64" spans="2:38" ht="27.75" customHeight="1">
      <c r="D64" s="822"/>
      <c r="E64" s="822"/>
      <c r="F64" s="822"/>
      <c r="G64" s="822"/>
      <c r="H64" s="822"/>
      <c r="I64" s="822"/>
      <c r="J64" s="822"/>
      <c r="K64" s="822"/>
      <c r="L64" s="3"/>
      <c r="M64" s="89"/>
      <c r="N64" s="88"/>
      <c r="W64" s="348"/>
      <c r="X64" s="253"/>
      <c r="Y64" s="253"/>
      <c r="Z64" s="253"/>
      <c r="AA64" s="253"/>
      <c r="AB64" s="253"/>
    </row>
    <row r="65" spans="4:37" ht="20.25">
      <c r="D65" s="95"/>
      <c r="I65" s="93"/>
      <c r="J65" s="93"/>
      <c r="K65" s="93"/>
      <c r="L65" s="93"/>
      <c r="M65" s="89"/>
      <c r="N65" s="88"/>
      <c r="W65" s="348"/>
      <c r="X65" s="253"/>
      <c r="Y65" s="253"/>
      <c r="Z65" s="253"/>
      <c r="AA65" s="253"/>
      <c r="AB65" s="253"/>
    </row>
    <row r="66" spans="4:37" ht="15.75">
      <c r="M66" s="89"/>
      <c r="N66" s="88"/>
      <c r="W66" s="348"/>
      <c r="X66" s="253"/>
      <c r="Y66" s="253"/>
      <c r="Z66" s="253"/>
      <c r="AA66" s="253"/>
      <c r="AB66" s="253"/>
    </row>
    <row r="67" spans="4:37" ht="18">
      <c r="D67" s="816"/>
      <c r="E67" s="816"/>
      <c r="F67" s="816"/>
      <c r="G67" s="816"/>
      <c r="H67" s="816"/>
      <c r="I67" s="816"/>
      <c r="J67" s="816"/>
      <c r="K67" s="816"/>
      <c r="L67" s="96"/>
      <c r="M67" s="89"/>
      <c r="N67" s="88"/>
      <c r="W67" s="348"/>
      <c r="X67" s="253"/>
      <c r="Y67" s="253"/>
      <c r="Z67" s="253"/>
      <c r="AA67" s="253"/>
      <c r="AB67" s="253"/>
    </row>
    <row r="68" spans="4:37" ht="18">
      <c r="D68" s="746"/>
      <c r="E68" s="746"/>
      <c r="F68" s="746"/>
      <c r="G68" s="746"/>
      <c r="H68" s="746"/>
      <c r="I68" s="746"/>
      <c r="J68" s="746"/>
      <c r="K68" s="746"/>
      <c r="L68" s="14"/>
      <c r="M68" s="89"/>
      <c r="N68" s="88"/>
      <c r="W68" s="348"/>
      <c r="X68" s="253"/>
      <c r="Y68" s="253"/>
      <c r="Z68" s="253"/>
      <c r="AA68" s="253"/>
      <c r="AB68" s="253"/>
    </row>
    <row r="69" spans="4:37">
      <c r="M69" s="89"/>
      <c r="N69" s="88"/>
      <c r="W69" s="253"/>
      <c r="X69" s="253"/>
      <c r="Y69" s="253"/>
      <c r="Z69" s="253"/>
      <c r="AA69" s="253"/>
      <c r="AB69" s="253"/>
    </row>
    <row r="70" spans="4:37">
      <c r="M70" s="89"/>
      <c r="N70" s="88"/>
      <c r="P70" s="253"/>
      <c r="Q70" s="253"/>
      <c r="R70" s="253"/>
      <c r="S70" s="253"/>
      <c r="T70" s="253"/>
      <c r="U70" s="253"/>
      <c r="V70" s="253"/>
      <c r="W70" s="253"/>
      <c r="X70" s="253"/>
      <c r="Y70" s="253"/>
      <c r="Z70" s="253"/>
      <c r="AA70" s="253"/>
      <c r="AB70" s="253"/>
    </row>
    <row r="71" spans="4:37">
      <c r="M71" s="89"/>
      <c r="Y71" s="253"/>
      <c r="Z71" s="253"/>
      <c r="AA71" s="253"/>
      <c r="AB71" s="253"/>
      <c r="AC71" s="253"/>
      <c r="AD71" s="253"/>
      <c r="AE71" s="253"/>
      <c r="AF71" s="253"/>
      <c r="AG71" s="253"/>
      <c r="AH71" s="253"/>
      <c r="AI71" s="253"/>
      <c r="AJ71" s="253"/>
      <c r="AK71" s="253"/>
    </row>
    <row r="72" spans="4:37">
      <c r="M72" s="89"/>
      <c r="Y72" s="253"/>
      <c r="Z72" s="253"/>
      <c r="AA72" s="253"/>
      <c r="AB72" s="253"/>
      <c r="AC72" s="253"/>
      <c r="AD72" s="253"/>
      <c r="AE72" s="253"/>
      <c r="AF72" s="253"/>
      <c r="AG72" s="253"/>
      <c r="AH72" s="253"/>
      <c r="AI72" s="253"/>
      <c r="AJ72" s="253"/>
      <c r="AK72" s="253"/>
    </row>
    <row r="73" spans="4:37">
      <c r="M73" s="89"/>
      <c r="Y73" s="253"/>
      <c r="Z73" s="253"/>
      <c r="AA73" s="253"/>
      <c r="AB73" s="253"/>
      <c r="AC73" s="253"/>
      <c r="AD73" s="253"/>
      <c r="AE73" s="253"/>
      <c r="AF73" s="253"/>
      <c r="AG73" s="253"/>
      <c r="AH73" s="253"/>
      <c r="AI73" s="253"/>
      <c r="AJ73" s="253"/>
      <c r="AK73" s="253"/>
    </row>
    <row r="74" spans="4:37">
      <c r="M74" s="89"/>
      <c r="Y74" s="253"/>
      <c r="Z74" s="253"/>
      <c r="AA74" s="253"/>
      <c r="AB74" s="253"/>
      <c r="AC74" s="253"/>
      <c r="AD74" s="253"/>
      <c r="AE74" s="253"/>
      <c r="AF74" s="253"/>
      <c r="AG74" s="253"/>
      <c r="AH74" s="253"/>
      <c r="AI74" s="253"/>
      <c r="AJ74" s="253"/>
      <c r="AK74" s="253"/>
    </row>
    <row r="75" spans="4:37" ht="32.25" customHeight="1">
      <c r="M75" s="89"/>
      <c r="Y75" s="253"/>
      <c r="Z75" s="253"/>
      <c r="AA75" s="253"/>
      <c r="AB75" s="253"/>
      <c r="AC75" s="253"/>
      <c r="AD75" s="253"/>
      <c r="AE75" s="253"/>
      <c r="AF75" s="253"/>
      <c r="AG75" s="253"/>
      <c r="AH75" s="253"/>
      <c r="AI75" s="253"/>
      <c r="AJ75" s="253"/>
      <c r="AK75" s="253"/>
    </row>
    <row r="76" spans="4:37">
      <c r="M76" s="89"/>
      <c r="Y76" s="253"/>
      <c r="Z76" s="253"/>
      <c r="AA76" s="253"/>
      <c r="AB76" s="253"/>
      <c r="AC76" s="253"/>
      <c r="AD76" s="253"/>
      <c r="AE76" s="253"/>
      <c r="AF76" s="253"/>
      <c r="AG76" s="253"/>
      <c r="AH76" s="253"/>
      <c r="AI76" s="253"/>
      <c r="AJ76" s="253"/>
      <c r="AK76" s="253"/>
    </row>
    <row r="77" spans="4:37">
      <c r="M77" s="89"/>
      <c r="Y77" s="253"/>
      <c r="Z77" s="253"/>
      <c r="AA77" s="253"/>
      <c r="AB77" s="253"/>
      <c r="AC77" s="253"/>
      <c r="AD77" s="253"/>
      <c r="AE77" s="253"/>
      <c r="AF77" s="253"/>
      <c r="AG77" s="253"/>
      <c r="AH77" s="253"/>
      <c r="AI77" s="253"/>
      <c r="AJ77" s="253"/>
      <c r="AK77" s="253"/>
    </row>
    <row r="78" spans="4:37">
      <c r="M78" s="89"/>
      <c r="Y78" s="253"/>
      <c r="Z78" s="253"/>
      <c r="AA78" s="253"/>
      <c r="AB78" s="253"/>
      <c r="AC78" s="253"/>
      <c r="AD78" s="253"/>
      <c r="AE78" s="253"/>
      <c r="AF78" s="253"/>
      <c r="AG78" s="253"/>
      <c r="AH78" s="253"/>
      <c r="AI78" s="253"/>
      <c r="AJ78" s="253"/>
      <c r="AK78" s="253"/>
    </row>
    <row r="79" spans="4:37">
      <c r="M79" s="89"/>
      <c r="Y79" s="253"/>
      <c r="Z79" s="253"/>
      <c r="AA79" s="253"/>
      <c r="AB79" s="253"/>
      <c r="AC79" s="253"/>
      <c r="AD79" s="253"/>
      <c r="AE79" s="253"/>
      <c r="AF79" s="253"/>
      <c r="AG79" s="253"/>
      <c r="AH79" s="253"/>
      <c r="AI79" s="253"/>
      <c r="AJ79" s="253"/>
      <c r="AK79" s="253"/>
    </row>
    <row r="80" spans="4:37">
      <c r="M80" s="89"/>
    </row>
    <row r="81" spans="4:13">
      <c r="M81" s="89"/>
    </row>
    <row r="82" spans="4:13">
      <c r="M82" s="89"/>
    </row>
    <row r="83" spans="4:13">
      <c r="M83" s="89"/>
    </row>
    <row r="84" spans="4:13">
      <c r="M84" s="89"/>
    </row>
    <row r="85" spans="4:13">
      <c r="M85" s="89"/>
    </row>
    <row r="86" spans="4:13">
      <c r="M86" s="89"/>
    </row>
    <row r="87" spans="4:13">
      <c r="M87" s="89"/>
    </row>
    <row r="88" spans="4:13">
      <c r="M88" s="89"/>
    </row>
    <row r="89" spans="4:13">
      <c r="D89" s="129" t="s">
        <v>227</v>
      </c>
      <c r="E89" s="1"/>
      <c r="M89" s="89"/>
    </row>
    <row r="90" spans="4:13">
      <c r="D90" s="129" t="s">
        <v>269</v>
      </c>
      <c r="E90" s="255"/>
      <c r="I90" s="218"/>
      <c r="J90" s="218"/>
      <c r="K90" s="218"/>
      <c r="L90" s="218"/>
      <c r="M90" s="89"/>
    </row>
    <row r="91" spans="4:13" ht="18">
      <c r="D91" s="263"/>
      <c r="E91" s="1"/>
      <c r="M91" s="89"/>
    </row>
  </sheetData>
  <mergeCells count="15">
    <mergeCell ref="D67:K67"/>
    <mergeCell ref="D68:K68"/>
    <mergeCell ref="D1:K1"/>
    <mergeCell ref="C7:D9"/>
    <mergeCell ref="F8:F9"/>
    <mergeCell ref="E8:E9"/>
    <mergeCell ref="E7:K7"/>
    <mergeCell ref="D3:L3"/>
    <mergeCell ref="D4:L4"/>
    <mergeCell ref="D5:L5"/>
    <mergeCell ref="G8:G9"/>
    <mergeCell ref="H8:K8"/>
    <mergeCell ref="L7:L9"/>
    <mergeCell ref="C56:D56"/>
    <mergeCell ref="D64:K64"/>
  </mergeCells>
  <printOptions horizontalCentered="1" verticalCentered="1"/>
  <pageMargins left="0" right="0" top="0" bottom="0" header="0" footer="0"/>
  <pageSetup paperSize="9" scale="37" orientation="portrait" r:id="rId1"/>
  <ignoredErrors>
    <ignoredError sqref="L13:L54" formula="1"/>
    <ignoredError sqref="D5" numberStoredAsText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N137"/>
  <sheetViews>
    <sheetView showGridLines="0" view="pageBreakPreview" zoomScale="80" zoomScaleNormal="90" zoomScaleSheetLayoutView="80" workbookViewId="0">
      <selection activeCell="U41" sqref="U41"/>
    </sheetView>
  </sheetViews>
  <sheetFormatPr baseColWidth="10" defaultRowHeight="18"/>
  <cols>
    <col min="1" max="1" width="11.42578125" style="97"/>
    <col min="2" max="2" width="4" style="90" customWidth="1"/>
    <col min="3" max="3" width="72.5703125" style="97" customWidth="1"/>
    <col min="4" max="4" width="29" style="97" customWidth="1"/>
    <col min="5" max="6" width="29.140625" style="97" customWidth="1"/>
    <col min="7" max="7" width="31.140625" style="97" customWidth="1"/>
    <col min="8" max="8" width="8.5703125" style="191" customWidth="1"/>
    <col min="9" max="10" width="8.7109375" style="191" customWidth="1"/>
    <col min="11" max="11" width="8.7109375" style="300" customWidth="1"/>
    <col min="12" max="16384" width="11.42578125" style="97"/>
  </cols>
  <sheetData>
    <row r="1" spans="2:12" ht="23.25">
      <c r="C1" s="824" t="s">
        <v>264</v>
      </c>
      <c r="D1" s="824"/>
      <c r="E1" s="824"/>
      <c r="F1" s="824"/>
      <c r="G1" s="824"/>
    </row>
    <row r="2" spans="2:12" ht="26.25">
      <c r="C2" s="407" t="s">
        <v>62</v>
      </c>
      <c r="D2" s="408"/>
      <c r="E2" s="408"/>
      <c r="F2" s="408"/>
      <c r="G2" s="408"/>
      <c r="I2" s="386"/>
      <c r="J2" s="142"/>
      <c r="K2" s="387"/>
    </row>
    <row r="3" spans="2:12" ht="26.25">
      <c r="C3" s="825" t="s">
        <v>219</v>
      </c>
      <c r="D3" s="825"/>
      <c r="E3" s="825"/>
      <c r="F3" s="825"/>
      <c r="G3" s="825"/>
      <c r="I3" s="386"/>
      <c r="J3" s="142"/>
      <c r="K3" s="387"/>
    </row>
    <row r="4" spans="2:12" ht="26.25">
      <c r="C4" s="825" t="s">
        <v>220</v>
      </c>
      <c r="D4" s="825"/>
      <c r="E4" s="825"/>
      <c r="F4" s="825"/>
      <c r="G4" s="825"/>
    </row>
    <row r="5" spans="2:12" ht="26.25">
      <c r="C5" s="826" t="s">
        <v>217</v>
      </c>
      <c r="D5" s="826"/>
      <c r="E5" s="826"/>
      <c r="F5" s="826"/>
      <c r="G5" s="826"/>
    </row>
    <row r="6" spans="2:12" ht="18.75" thickBot="1">
      <c r="C6" s="97" t="s">
        <v>7</v>
      </c>
      <c r="D6" s="823"/>
      <c r="E6" s="823"/>
      <c r="F6" s="823"/>
    </row>
    <row r="7" spans="2:12" ht="45" customHeight="1" thickBot="1">
      <c r="C7" s="808" t="s">
        <v>126</v>
      </c>
      <c r="D7" s="827" t="s">
        <v>178</v>
      </c>
      <c r="E7" s="827"/>
      <c r="F7" s="827"/>
      <c r="G7" s="808" t="s">
        <v>6</v>
      </c>
      <c r="H7" s="190"/>
      <c r="I7" s="190"/>
      <c r="J7" s="190"/>
      <c r="K7" s="374"/>
      <c r="L7" s="192"/>
    </row>
    <row r="8" spans="2:12" ht="111" customHeight="1" thickBot="1">
      <c r="C8" s="808"/>
      <c r="D8" s="640" t="s">
        <v>183</v>
      </c>
      <c r="E8" s="640" t="s">
        <v>127</v>
      </c>
      <c r="F8" s="640" t="s">
        <v>128</v>
      </c>
      <c r="G8" s="808"/>
      <c r="H8" s="190"/>
      <c r="I8" s="190"/>
      <c r="J8" s="190"/>
      <c r="K8" s="374"/>
      <c r="L8" s="192"/>
    </row>
    <row r="9" spans="2:12" s="340" customFormat="1" ht="31.5" customHeight="1">
      <c r="B9" s="192"/>
      <c r="C9" s="634" t="s">
        <v>111</v>
      </c>
      <c r="D9" s="641">
        <f>SUM(D10:D11)</f>
        <v>0</v>
      </c>
      <c r="E9" s="642">
        <f>SUM(E10:E11)</f>
        <v>22</v>
      </c>
      <c r="F9" s="643">
        <f>SUM(F10:F11)</f>
        <v>0</v>
      </c>
      <c r="G9" s="635">
        <f t="shared" ref="G9:G48" si="0">SUM(D9:F9)</f>
        <v>22</v>
      </c>
      <c r="H9" s="190">
        <v>22</v>
      </c>
      <c r="I9" s="190"/>
      <c r="J9" s="190"/>
      <c r="K9" s="374"/>
      <c r="L9" s="192"/>
    </row>
    <row r="10" spans="2:12" ht="16.5" customHeight="1">
      <c r="B10" s="181"/>
      <c r="C10" s="636" t="s">
        <v>55</v>
      </c>
      <c r="D10" s="644">
        <v>0</v>
      </c>
      <c r="E10" s="427">
        <v>15</v>
      </c>
      <c r="F10" s="645">
        <v>0</v>
      </c>
      <c r="G10" s="428">
        <f t="shared" si="0"/>
        <v>15</v>
      </c>
      <c r="H10" s="190">
        <v>111</v>
      </c>
      <c r="I10" s="190"/>
      <c r="J10" s="190"/>
      <c r="K10" s="374"/>
      <c r="L10" s="192"/>
    </row>
    <row r="11" spans="2:12" s="99" customFormat="1" ht="17.25" customHeight="1">
      <c r="B11" s="181"/>
      <c r="C11" s="636" t="s">
        <v>125</v>
      </c>
      <c r="D11" s="644">
        <v>0</v>
      </c>
      <c r="E11" s="427">
        <v>7</v>
      </c>
      <c r="F11" s="645">
        <v>0</v>
      </c>
      <c r="G11" s="428">
        <f t="shared" si="0"/>
        <v>7</v>
      </c>
      <c r="H11" s="190">
        <v>86</v>
      </c>
      <c r="I11" s="190"/>
      <c r="J11" s="190"/>
      <c r="K11" s="374"/>
      <c r="L11" s="192"/>
    </row>
    <row r="12" spans="2:12" s="340" customFormat="1" ht="30.75" customHeight="1">
      <c r="B12" s="192"/>
      <c r="C12" s="634" t="s">
        <v>44</v>
      </c>
      <c r="D12" s="646">
        <f>SUM(D13:D14)</f>
        <v>1</v>
      </c>
      <c r="E12" s="347">
        <f t="shared" ref="E12:F12" si="1">SUM(E13:E14)</f>
        <v>110</v>
      </c>
      <c r="F12" s="647">
        <f t="shared" si="1"/>
        <v>0</v>
      </c>
      <c r="G12" s="635">
        <f>SUM(D12:F12)</f>
        <v>111</v>
      </c>
      <c r="H12" s="190">
        <v>100</v>
      </c>
      <c r="I12" s="190"/>
      <c r="J12" s="190"/>
      <c r="K12" s="374"/>
      <c r="L12" s="192"/>
    </row>
    <row r="13" spans="2:12" ht="16.5" customHeight="1">
      <c r="B13" s="181"/>
      <c r="C13" s="636" t="s">
        <v>55</v>
      </c>
      <c r="D13" s="644">
        <v>1</v>
      </c>
      <c r="E13" s="427">
        <v>61</v>
      </c>
      <c r="F13" s="645">
        <v>0</v>
      </c>
      <c r="G13" s="428">
        <f t="shared" si="0"/>
        <v>62</v>
      </c>
      <c r="H13" s="190">
        <v>4</v>
      </c>
      <c r="I13" s="190"/>
      <c r="J13" s="190"/>
      <c r="K13" s="374"/>
      <c r="L13" s="192"/>
    </row>
    <row r="14" spans="2:12" s="99" customFormat="1" ht="17.25" customHeight="1">
      <c r="B14" s="181"/>
      <c r="C14" s="636" t="s">
        <v>125</v>
      </c>
      <c r="D14" s="648">
        <v>0</v>
      </c>
      <c r="E14" s="427">
        <v>49</v>
      </c>
      <c r="F14" s="645">
        <v>0</v>
      </c>
      <c r="G14" s="428">
        <f t="shared" si="0"/>
        <v>49</v>
      </c>
      <c r="H14" s="190">
        <v>84</v>
      </c>
      <c r="I14" s="190"/>
      <c r="J14" s="190"/>
      <c r="K14" s="374"/>
      <c r="L14" s="192"/>
    </row>
    <row r="15" spans="2:12" s="340" customFormat="1" ht="30.75" customHeight="1">
      <c r="B15" s="192"/>
      <c r="C15" s="634" t="s">
        <v>45</v>
      </c>
      <c r="D15" s="646">
        <f>SUM(D16:D17)</f>
        <v>0</v>
      </c>
      <c r="E15" s="347">
        <f t="shared" ref="E15:F15" si="2">SUM(E16:E17)</f>
        <v>43</v>
      </c>
      <c r="F15" s="647">
        <f t="shared" si="2"/>
        <v>43</v>
      </c>
      <c r="G15" s="635">
        <f t="shared" si="0"/>
        <v>86</v>
      </c>
      <c r="H15" s="190">
        <v>121</v>
      </c>
      <c r="I15" s="190"/>
      <c r="J15" s="190"/>
      <c r="K15" s="374"/>
      <c r="L15" s="192"/>
    </row>
    <row r="16" spans="2:12" ht="16.5" customHeight="1">
      <c r="B16" s="181"/>
      <c r="C16" s="636" t="s">
        <v>55</v>
      </c>
      <c r="D16" s="644">
        <v>0</v>
      </c>
      <c r="E16" s="427">
        <v>40</v>
      </c>
      <c r="F16" s="645">
        <v>41</v>
      </c>
      <c r="G16" s="428">
        <f t="shared" si="0"/>
        <v>81</v>
      </c>
      <c r="H16" s="190">
        <v>85</v>
      </c>
      <c r="I16" s="190"/>
      <c r="J16" s="190"/>
      <c r="K16" s="374"/>
      <c r="L16" s="192"/>
    </row>
    <row r="17" spans="2:12" s="99" customFormat="1" ht="17.25" customHeight="1">
      <c r="B17" s="181"/>
      <c r="C17" s="636" t="s">
        <v>125</v>
      </c>
      <c r="D17" s="644">
        <v>0</v>
      </c>
      <c r="E17" s="427">
        <v>3</v>
      </c>
      <c r="F17" s="645">
        <v>2</v>
      </c>
      <c r="G17" s="428">
        <f t="shared" si="0"/>
        <v>5</v>
      </c>
      <c r="H17" s="190">
        <v>76</v>
      </c>
      <c r="I17" s="190"/>
      <c r="J17" s="190"/>
      <c r="K17" s="374"/>
      <c r="L17" s="192"/>
    </row>
    <row r="18" spans="2:12" s="340" customFormat="1" ht="30.75" customHeight="1">
      <c r="B18" s="192"/>
      <c r="C18" s="634" t="s">
        <v>46</v>
      </c>
      <c r="D18" s="646">
        <f>SUM(D19:D20)</f>
        <v>0</v>
      </c>
      <c r="E18" s="347">
        <f t="shared" ref="E18:F18" si="3">SUM(E19:E20)</f>
        <v>57</v>
      </c>
      <c r="F18" s="647">
        <f t="shared" si="3"/>
        <v>43</v>
      </c>
      <c r="G18" s="635">
        <f t="shared" si="0"/>
        <v>100</v>
      </c>
      <c r="H18" s="190">
        <v>23</v>
      </c>
      <c r="I18" s="190"/>
      <c r="J18" s="190"/>
      <c r="K18" s="374"/>
      <c r="L18" s="192"/>
    </row>
    <row r="19" spans="2:12" ht="16.5" customHeight="1">
      <c r="B19" s="181"/>
      <c r="C19" s="636" t="s">
        <v>55</v>
      </c>
      <c r="D19" s="644">
        <v>0</v>
      </c>
      <c r="E19" s="427">
        <v>40</v>
      </c>
      <c r="F19" s="645">
        <v>27</v>
      </c>
      <c r="G19" s="428">
        <f t="shared" si="0"/>
        <v>67</v>
      </c>
      <c r="H19" s="190">
        <v>493</v>
      </c>
      <c r="I19" s="190"/>
      <c r="J19" s="190"/>
      <c r="K19" s="374"/>
      <c r="L19" s="192"/>
    </row>
    <row r="20" spans="2:12" ht="16.5" customHeight="1">
      <c r="B20" s="181"/>
      <c r="C20" s="636" t="s">
        <v>125</v>
      </c>
      <c r="D20" s="644">
        <v>0</v>
      </c>
      <c r="E20" s="427">
        <v>17</v>
      </c>
      <c r="F20" s="645">
        <v>16</v>
      </c>
      <c r="G20" s="428">
        <f t="shared" si="0"/>
        <v>33</v>
      </c>
      <c r="H20" s="190">
        <v>46</v>
      </c>
      <c r="I20" s="190"/>
      <c r="J20" s="190"/>
      <c r="K20" s="374"/>
      <c r="L20" s="192"/>
    </row>
    <row r="21" spans="2:12" s="340" customFormat="1" ht="30.75" customHeight="1">
      <c r="B21" s="192"/>
      <c r="C21" s="634" t="s">
        <v>47</v>
      </c>
      <c r="D21" s="646">
        <f>SUM(D22:D23)</f>
        <v>0</v>
      </c>
      <c r="E21" s="347">
        <f t="shared" ref="E21:F21" si="4">SUM(E22:E23)</f>
        <v>1</v>
      </c>
      <c r="F21" s="647">
        <f t="shared" si="4"/>
        <v>3</v>
      </c>
      <c r="G21" s="635">
        <f t="shared" si="0"/>
        <v>4</v>
      </c>
      <c r="H21" s="190">
        <v>24</v>
      </c>
      <c r="I21" s="190"/>
      <c r="J21" s="190"/>
      <c r="K21" s="374"/>
      <c r="L21" s="192"/>
    </row>
    <row r="22" spans="2:12" ht="16.5" customHeight="1">
      <c r="B22" s="181"/>
      <c r="C22" s="636" t="s">
        <v>55</v>
      </c>
      <c r="D22" s="648">
        <v>0</v>
      </c>
      <c r="E22" s="427">
        <v>1</v>
      </c>
      <c r="F22" s="645">
        <v>2</v>
      </c>
      <c r="G22" s="428">
        <f t="shared" si="0"/>
        <v>3</v>
      </c>
      <c r="H22" s="190">
        <v>100</v>
      </c>
      <c r="I22" s="190"/>
      <c r="J22" s="190"/>
      <c r="K22" s="374"/>
      <c r="L22" s="192"/>
    </row>
    <row r="23" spans="2:12" ht="16.5" customHeight="1">
      <c r="B23" s="181"/>
      <c r="C23" s="636" t="s">
        <v>125</v>
      </c>
      <c r="D23" s="648">
        <v>0</v>
      </c>
      <c r="E23" s="428">
        <v>0</v>
      </c>
      <c r="F23" s="645">
        <v>1</v>
      </c>
      <c r="G23" s="428">
        <f t="shared" si="0"/>
        <v>1</v>
      </c>
      <c r="H23" s="190">
        <v>1</v>
      </c>
      <c r="I23" s="190"/>
      <c r="J23" s="190"/>
      <c r="K23" s="374"/>
      <c r="L23" s="192"/>
    </row>
    <row r="24" spans="2:12" s="340" customFormat="1" ht="30.75" customHeight="1">
      <c r="B24" s="192"/>
      <c r="C24" s="634" t="s">
        <v>48</v>
      </c>
      <c r="D24" s="646">
        <f>SUM(D25:D26)</f>
        <v>0</v>
      </c>
      <c r="E24" s="347">
        <f t="shared" ref="E24:F24" si="5">SUM(E25:E26)</f>
        <v>32</v>
      </c>
      <c r="F24" s="647">
        <f t="shared" si="5"/>
        <v>52</v>
      </c>
      <c r="G24" s="635">
        <f t="shared" si="0"/>
        <v>84</v>
      </c>
      <c r="H24" s="190"/>
      <c r="I24" s="190"/>
      <c r="J24" s="190"/>
      <c r="K24" s="374"/>
      <c r="L24" s="192"/>
    </row>
    <row r="25" spans="2:12" ht="16.5" customHeight="1">
      <c r="B25" s="181"/>
      <c r="C25" s="636" t="s">
        <v>55</v>
      </c>
      <c r="D25" s="644">
        <v>0</v>
      </c>
      <c r="E25" s="427">
        <v>23</v>
      </c>
      <c r="F25" s="645">
        <v>49</v>
      </c>
      <c r="G25" s="428">
        <f t="shared" si="0"/>
        <v>72</v>
      </c>
      <c r="H25" s="190"/>
      <c r="I25" s="190"/>
      <c r="J25" s="190"/>
      <c r="K25" s="374"/>
      <c r="L25" s="192"/>
    </row>
    <row r="26" spans="2:12" ht="16.5" customHeight="1">
      <c r="B26" s="181"/>
      <c r="C26" s="636" t="s">
        <v>125</v>
      </c>
      <c r="D26" s="644">
        <v>0</v>
      </c>
      <c r="E26" s="427">
        <v>9</v>
      </c>
      <c r="F26" s="645">
        <v>3</v>
      </c>
      <c r="G26" s="428">
        <f t="shared" si="0"/>
        <v>12</v>
      </c>
      <c r="H26" s="190"/>
      <c r="I26" s="190"/>
      <c r="J26" s="190"/>
      <c r="K26" s="374"/>
      <c r="L26" s="192"/>
    </row>
    <row r="27" spans="2:12" s="340" customFormat="1" ht="30.75" customHeight="1">
      <c r="B27" s="192"/>
      <c r="C27" s="634" t="s">
        <v>49</v>
      </c>
      <c r="D27" s="646">
        <f>SUM(D28:D29)</f>
        <v>1</v>
      </c>
      <c r="E27" s="347">
        <f t="shared" ref="E27:F27" si="6">SUM(E28:E29)</f>
        <v>85</v>
      </c>
      <c r="F27" s="647">
        <f t="shared" si="6"/>
        <v>35</v>
      </c>
      <c r="G27" s="635">
        <f t="shared" si="0"/>
        <v>121</v>
      </c>
      <c r="H27" s="190"/>
      <c r="I27" s="190"/>
      <c r="J27" s="190"/>
      <c r="K27" s="374"/>
      <c r="L27" s="192"/>
    </row>
    <row r="28" spans="2:12" ht="16.5" customHeight="1">
      <c r="B28" s="181"/>
      <c r="C28" s="636" t="s">
        <v>55</v>
      </c>
      <c r="D28" s="644">
        <v>0</v>
      </c>
      <c r="E28" s="427">
        <v>54</v>
      </c>
      <c r="F28" s="645">
        <v>18</v>
      </c>
      <c r="G28" s="428">
        <f t="shared" si="0"/>
        <v>72</v>
      </c>
      <c r="H28" s="190"/>
      <c r="I28" s="190"/>
      <c r="J28" s="190"/>
      <c r="K28" s="374"/>
      <c r="L28" s="192"/>
    </row>
    <row r="29" spans="2:12" ht="16.5" customHeight="1">
      <c r="B29" s="181"/>
      <c r="C29" s="636" t="s">
        <v>125</v>
      </c>
      <c r="D29" s="644">
        <v>1</v>
      </c>
      <c r="E29" s="427">
        <v>31</v>
      </c>
      <c r="F29" s="645">
        <v>17</v>
      </c>
      <c r="G29" s="428">
        <f t="shared" si="0"/>
        <v>49</v>
      </c>
      <c r="H29" s="190"/>
      <c r="I29" s="190"/>
      <c r="J29" s="190"/>
      <c r="K29" s="374"/>
      <c r="L29" s="192"/>
    </row>
    <row r="30" spans="2:12" s="340" customFormat="1" ht="30.75" customHeight="1">
      <c r="B30" s="192"/>
      <c r="C30" s="634" t="s">
        <v>50</v>
      </c>
      <c r="D30" s="646">
        <f>SUM(D31:D32)</f>
        <v>0</v>
      </c>
      <c r="E30" s="347">
        <f t="shared" ref="E30:F30" si="7">SUM(E31:E32)</f>
        <v>46</v>
      </c>
      <c r="F30" s="647">
        <f t="shared" si="7"/>
        <v>39</v>
      </c>
      <c r="G30" s="635">
        <f t="shared" si="0"/>
        <v>85</v>
      </c>
      <c r="H30" s="190"/>
      <c r="I30" s="190"/>
      <c r="J30" s="190"/>
      <c r="K30" s="374"/>
      <c r="L30" s="192"/>
    </row>
    <row r="31" spans="2:12" ht="16.5" customHeight="1">
      <c r="B31" s="181"/>
      <c r="C31" s="636" t="s">
        <v>55</v>
      </c>
      <c r="D31" s="644">
        <v>0</v>
      </c>
      <c r="E31" s="427">
        <v>23</v>
      </c>
      <c r="F31" s="645">
        <v>20</v>
      </c>
      <c r="G31" s="428">
        <f t="shared" si="0"/>
        <v>43</v>
      </c>
      <c r="H31" s="190"/>
      <c r="I31" s="190"/>
      <c r="J31" s="190"/>
      <c r="K31" s="374"/>
      <c r="L31" s="192"/>
    </row>
    <row r="32" spans="2:12" ht="16.5" customHeight="1">
      <c r="B32" s="181"/>
      <c r="C32" s="636" t="s">
        <v>125</v>
      </c>
      <c r="D32" s="644">
        <v>0</v>
      </c>
      <c r="E32" s="427">
        <v>23</v>
      </c>
      <c r="F32" s="645">
        <v>19</v>
      </c>
      <c r="G32" s="428">
        <f t="shared" si="0"/>
        <v>42</v>
      </c>
      <c r="H32" s="190"/>
      <c r="I32" s="190"/>
      <c r="J32" s="190"/>
      <c r="K32" s="374"/>
      <c r="L32" s="192"/>
    </row>
    <row r="33" spans="2:12" s="340" customFormat="1" ht="30.75" customHeight="1">
      <c r="B33" s="192"/>
      <c r="C33" s="634" t="s">
        <v>51</v>
      </c>
      <c r="D33" s="646">
        <f>SUM(D34:D35)</f>
        <v>0</v>
      </c>
      <c r="E33" s="347">
        <f t="shared" ref="E33:F33" si="8">SUM(E34:E35)</f>
        <v>50</v>
      </c>
      <c r="F33" s="647">
        <f t="shared" si="8"/>
        <v>26</v>
      </c>
      <c r="G33" s="635">
        <f t="shared" si="0"/>
        <v>76</v>
      </c>
      <c r="H33" s="190"/>
      <c r="I33" s="190"/>
      <c r="J33" s="190"/>
      <c r="K33" s="374"/>
      <c r="L33" s="192"/>
    </row>
    <row r="34" spans="2:12" ht="16.5" customHeight="1">
      <c r="B34" s="181"/>
      <c r="C34" s="636" t="s">
        <v>55</v>
      </c>
      <c r="D34" s="644">
        <v>0</v>
      </c>
      <c r="E34" s="427">
        <v>27</v>
      </c>
      <c r="F34" s="645">
        <v>8</v>
      </c>
      <c r="G34" s="428">
        <f t="shared" si="0"/>
        <v>35</v>
      </c>
      <c r="H34" s="190"/>
      <c r="I34" s="190"/>
      <c r="J34" s="190"/>
      <c r="K34" s="374"/>
      <c r="L34" s="192"/>
    </row>
    <row r="35" spans="2:12" ht="16.5" customHeight="1">
      <c r="B35" s="181"/>
      <c r="C35" s="636" t="s">
        <v>125</v>
      </c>
      <c r="D35" s="644">
        <v>0</v>
      </c>
      <c r="E35" s="427">
        <v>23</v>
      </c>
      <c r="F35" s="645">
        <v>18</v>
      </c>
      <c r="G35" s="428">
        <f t="shared" si="0"/>
        <v>41</v>
      </c>
      <c r="H35" s="190"/>
      <c r="I35" s="190"/>
      <c r="J35" s="190"/>
      <c r="K35" s="374"/>
      <c r="L35" s="192"/>
    </row>
    <row r="36" spans="2:12" s="340" customFormat="1" ht="30.75" customHeight="1">
      <c r="B36" s="192"/>
      <c r="C36" s="634" t="s">
        <v>57</v>
      </c>
      <c r="D36" s="646">
        <f>SUM(D37:D38)</f>
        <v>0</v>
      </c>
      <c r="E36" s="347">
        <f t="shared" ref="E36:F36" si="9">SUM(E37:E38)</f>
        <v>10</v>
      </c>
      <c r="F36" s="647">
        <f t="shared" si="9"/>
        <v>13</v>
      </c>
      <c r="G36" s="635">
        <f t="shared" si="0"/>
        <v>23</v>
      </c>
      <c r="H36" s="190"/>
      <c r="I36" s="190"/>
      <c r="J36" s="190"/>
      <c r="K36" s="374"/>
      <c r="L36" s="192"/>
    </row>
    <row r="37" spans="2:12" ht="16.5" customHeight="1">
      <c r="B37" s="181"/>
      <c r="C37" s="636" t="s">
        <v>55</v>
      </c>
      <c r="D37" s="644">
        <v>0</v>
      </c>
      <c r="E37" s="427">
        <v>6</v>
      </c>
      <c r="F37" s="645">
        <v>9</v>
      </c>
      <c r="G37" s="428">
        <f t="shared" si="0"/>
        <v>15</v>
      </c>
      <c r="H37" s="190"/>
      <c r="I37" s="190"/>
      <c r="J37" s="190"/>
      <c r="K37" s="374"/>
      <c r="L37" s="192"/>
    </row>
    <row r="38" spans="2:12" ht="16.5" customHeight="1">
      <c r="B38" s="181"/>
      <c r="C38" s="636" t="s">
        <v>125</v>
      </c>
      <c r="D38" s="644">
        <v>0</v>
      </c>
      <c r="E38" s="427">
        <v>4</v>
      </c>
      <c r="F38" s="645">
        <v>4</v>
      </c>
      <c r="G38" s="428">
        <f t="shared" si="0"/>
        <v>8</v>
      </c>
      <c r="H38" s="190"/>
      <c r="I38" s="190"/>
      <c r="J38" s="190"/>
      <c r="K38" s="374"/>
      <c r="L38" s="192"/>
    </row>
    <row r="39" spans="2:12" s="340" customFormat="1" ht="30.75" customHeight="1">
      <c r="B39" s="192"/>
      <c r="C39" s="634" t="s">
        <v>58</v>
      </c>
      <c r="D39" s="646">
        <f>SUM(D40:D41)</f>
        <v>4</v>
      </c>
      <c r="E39" s="347">
        <f>SUM(E40:E41)</f>
        <v>351</v>
      </c>
      <c r="F39" s="647">
        <f>SUM(F40:F41)</f>
        <v>138</v>
      </c>
      <c r="G39" s="635">
        <f>SUM(D39:F39)</f>
        <v>493</v>
      </c>
      <c r="H39" s="190"/>
      <c r="I39" s="190"/>
      <c r="J39" s="190"/>
      <c r="K39" s="374"/>
      <c r="L39" s="192"/>
    </row>
    <row r="40" spans="2:12" ht="16.5" customHeight="1">
      <c r="B40" s="181"/>
      <c r="C40" s="636" t="s">
        <v>55</v>
      </c>
      <c r="D40" s="644">
        <v>3</v>
      </c>
      <c r="E40" s="427">
        <v>230</v>
      </c>
      <c r="F40" s="645">
        <v>102</v>
      </c>
      <c r="G40" s="428">
        <f>SUM(D40:F40)</f>
        <v>335</v>
      </c>
      <c r="H40" s="190"/>
      <c r="I40" s="190"/>
      <c r="J40" s="190"/>
      <c r="K40" s="374"/>
      <c r="L40" s="192"/>
    </row>
    <row r="41" spans="2:12" ht="16.5" customHeight="1">
      <c r="B41" s="181"/>
      <c r="C41" s="636" t="s">
        <v>125</v>
      </c>
      <c r="D41" s="644">
        <v>1</v>
      </c>
      <c r="E41" s="427">
        <v>121</v>
      </c>
      <c r="F41" s="645">
        <v>36</v>
      </c>
      <c r="G41" s="428">
        <f>SUM(D41:F41)</f>
        <v>158</v>
      </c>
      <c r="H41" s="190"/>
      <c r="I41" s="190"/>
      <c r="J41" s="190"/>
      <c r="K41" s="374"/>
      <c r="L41" s="192"/>
    </row>
    <row r="42" spans="2:12" s="340" customFormat="1" ht="30.75" customHeight="1">
      <c r="B42" s="192"/>
      <c r="C42" s="634" t="s">
        <v>52</v>
      </c>
      <c r="D42" s="646">
        <f>SUM(D43:D44)</f>
        <v>0</v>
      </c>
      <c r="E42" s="347">
        <f t="shared" ref="E42:F42" si="10">SUM(E43:E44)</f>
        <v>35</v>
      </c>
      <c r="F42" s="647">
        <f t="shared" si="10"/>
        <v>11</v>
      </c>
      <c r="G42" s="635">
        <f t="shared" si="0"/>
        <v>46</v>
      </c>
      <c r="H42" s="190"/>
      <c r="I42" s="190"/>
      <c r="J42" s="190"/>
      <c r="K42" s="374"/>
      <c r="L42" s="192"/>
    </row>
    <row r="43" spans="2:12" ht="16.5" customHeight="1">
      <c r="B43" s="181"/>
      <c r="C43" s="636" t="s">
        <v>55</v>
      </c>
      <c r="D43" s="644">
        <v>0</v>
      </c>
      <c r="E43" s="427">
        <v>17</v>
      </c>
      <c r="F43" s="645">
        <v>9</v>
      </c>
      <c r="G43" s="428">
        <f t="shared" si="0"/>
        <v>26</v>
      </c>
      <c r="H43" s="190"/>
      <c r="I43" s="190"/>
      <c r="J43" s="190"/>
      <c r="K43" s="374"/>
      <c r="L43" s="192"/>
    </row>
    <row r="44" spans="2:12" ht="16.5" customHeight="1">
      <c r="B44" s="181"/>
      <c r="C44" s="636" t="s">
        <v>125</v>
      </c>
      <c r="D44" s="648">
        <v>0</v>
      </c>
      <c r="E44" s="427">
        <v>18</v>
      </c>
      <c r="F44" s="645">
        <v>2</v>
      </c>
      <c r="G44" s="428">
        <f t="shared" si="0"/>
        <v>20</v>
      </c>
      <c r="H44" s="190"/>
      <c r="I44" s="190"/>
      <c r="J44" s="190"/>
      <c r="K44" s="374"/>
      <c r="L44" s="192"/>
    </row>
    <row r="45" spans="2:12" s="340" customFormat="1" ht="30.75" customHeight="1">
      <c r="B45" s="192"/>
      <c r="C45" s="634" t="s">
        <v>53</v>
      </c>
      <c r="D45" s="646">
        <f>SUM(D46:D47)</f>
        <v>1</v>
      </c>
      <c r="E45" s="347">
        <f t="shared" ref="E45:F45" si="11">SUM(E46:E47)</f>
        <v>21</v>
      </c>
      <c r="F45" s="647">
        <f t="shared" si="11"/>
        <v>2</v>
      </c>
      <c r="G45" s="635">
        <f t="shared" si="0"/>
        <v>24</v>
      </c>
      <c r="H45" s="190"/>
      <c r="I45" s="190"/>
      <c r="J45" s="190"/>
      <c r="K45" s="374"/>
      <c r="L45" s="192"/>
    </row>
    <row r="46" spans="2:12" ht="16.5" customHeight="1">
      <c r="B46" s="181"/>
      <c r="C46" s="636" t="s">
        <v>55</v>
      </c>
      <c r="D46" s="648">
        <v>0</v>
      </c>
      <c r="E46" s="427">
        <v>2</v>
      </c>
      <c r="F46" s="645">
        <v>1</v>
      </c>
      <c r="G46" s="428">
        <f t="shared" si="0"/>
        <v>3</v>
      </c>
      <c r="H46" s="190"/>
      <c r="I46" s="190"/>
      <c r="J46" s="190"/>
      <c r="K46" s="374"/>
      <c r="L46" s="192"/>
    </row>
    <row r="47" spans="2:12" ht="16.5" customHeight="1">
      <c r="B47" s="181"/>
      <c r="C47" s="636" t="s">
        <v>125</v>
      </c>
      <c r="D47" s="648">
        <v>1</v>
      </c>
      <c r="E47" s="427">
        <v>19</v>
      </c>
      <c r="F47" s="645">
        <v>1</v>
      </c>
      <c r="G47" s="428">
        <f t="shared" si="0"/>
        <v>21</v>
      </c>
      <c r="H47" s="190"/>
      <c r="I47" s="190"/>
      <c r="J47" s="190"/>
      <c r="K47" s="374"/>
      <c r="L47" s="192"/>
    </row>
    <row r="48" spans="2:12" s="340" customFormat="1" ht="30.75" customHeight="1">
      <c r="B48" s="192"/>
      <c r="C48" s="634" t="s">
        <v>157</v>
      </c>
      <c r="D48" s="646">
        <f>SUM(D49:D50)</f>
        <v>0</v>
      </c>
      <c r="E48" s="347">
        <f t="shared" ref="E48:F48" si="12">SUM(E49:E50)</f>
        <v>80</v>
      </c>
      <c r="F48" s="647">
        <f t="shared" si="12"/>
        <v>20</v>
      </c>
      <c r="G48" s="635">
        <f t="shared" si="0"/>
        <v>100</v>
      </c>
      <c r="H48" s="190"/>
      <c r="I48" s="190"/>
      <c r="J48" s="190"/>
      <c r="K48" s="374"/>
      <c r="L48" s="192"/>
    </row>
    <row r="49" spans="2:14" ht="16.5" customHeight="1">
      <c r="B49" s="181"/>
      <c r="C49" s="636" t="s">
        <v>55</v>
      </c>
      <c r="D49" s="648">
        <v>0</v>
      </c>
      <c r="E49" s="427">
        <v>46</v>
      </c>
      <c r="F49" s="645">
        <v>16</v>
      </c>
      <c r="G49" s="428">
        <f>SUM(D49:F49)</f>
        <v>62</v>
      </c>
      <c r="H49" s="190"/>
      <c r="I49" s="190"/>
      <c r="J49" s="190"/>
      <c r="K49" s="374"/>
      <c r="L49" s="192"/>
    </row>
    <row r="50" spans="2:14" ht="16.5" customHeight="1">
      <c r="B50" s="181"/>
      <c r="C50" s="636" t="s">
        <v>125</v>
      </c>
      <c r="D50" s="648">
        <v>0</v>
      </c>
      <c r="E50" s="427">
        <v>34</v>
      </c>
      <c r="F50" s="645">
        <v>4</v>
      </c>
      <c r="G50" s="428">
        <f>SUM(D50:F50)</f>
        <v>38</v>
      </c>
      <c r="H50" s="190"/>
      <c r="I50" s="190"/>
      <c r="J50" s="190"/>
      <c r="K50" s="374"/>
      <c r="L50" s="192"/>
    </row>
    <row r="51" spans="2:14" s="340" customFormat="1" ht="30.75" customHeight="1">
      <c r="B51" s="192"/>
      <c r="C51" s="634" t="s">
        <v>223</v>
      </c>
      <c r="D51" s="646">
        <f>SUM(D52:D53)</f>
        <v>0</v>
      </c>
      <c r="E51" s="347">
        <f t="shared" ref="E51:G51" si="13">SUM(E52:E53)</f>
        <v>1</v>
      </c>
      <c r="F51" s="647">
        <f t="shared" si="13"/>
        <v>0</v>
      </c>
      <c r="G51" s="635">
        <f t="shared" si="13"/>
        <v>1</v>
      </c>
      <c r="H51" s="190"/>
      <c r="I51" s="190"/>
      <c r="J51" s="190"/>
      <c r="K51" s="374"/>
      <c r="L51" s="192"/>
    </row>
    <row r="52" spans="2:14" ht="16.5" customHeight="1">
      <c r="B52" s="181"/>
      <c r="C52" s="636" t="s">
        <v>55</v>
      </c>
      <c r="D52" s="648">
        <v>0</v>
      </c>
      <c r="E52" s="427">
        <v>0</v>
      </c>
      <c r="F52" s="645">
        <v>0</v>
      </c>
      <c r="G52" s="428">
        <f>SUM(D52:F52)</f>
        <v>0</v>
      </c>
      <c r="H52" s="190"/>
      <c r="I52" s="190"/>
      <c r="J52" s="190"/>
      <c r="K52" s="374"/>
      <c r="L52" s="192"/>
    </row>
    <row r="53" spans="2:14" ht="16.5" customHeight="1">
      <c r="B53" s="181"/>
      <c r="C53" s="636" t="s">
        <v>125</v>
      </c>
      <c r="D53" s="648">
        <v>0</v>
      </c>
      <c r="E53" s="427">
        <v>1</v>
      </c>
      <c r="F53" s="645">
        <v>0</v>
      </c>
      <c r="G53" s="428">
        <f>SUM(D53:F53)</f>
        <v>1</v>
      </c>
      <c r="H53" s="190"/>
      <c r="I53" s="190"/>
      <c r="J53" s="190"/>
      <c r="K53" s="374"/>
      <c r="L53" s="192"/>
    </row>
    <row r="54" spans="2:14" ht="11.25" customHeight="1" thickBot="1">
      <c r="B54" s="181"/>
      <c r="C54" s="636"/>
      <c r="D54" s="649"/>
      <c r="E54" s="650"/>
      <c r="F54" s="651"/>
      <c r="G54" s="307"/>
      <c r="H54" s="190"/>
      <c r="I54" s="190"/>
      <c r="J54" s="190"/>
      <c r="K54" s="374"/>
      <c r="L54" s="190"/>
      <c r="M54" s="190"/>
      <c r="N54" s="191"/>
    </row>
    <row r="55" spans="2:14" ht="24" customHeight="1">
      <c r="C55" s="637" t="s">
        <v>6</v>
      </c>
      <c r="D55" s="652">
        <f>SUM(D9,D12,D15,D18,D21,D24,D27,D30,D33,D36,D39,D42,D45,D48)</f>
        <v>7</v>
      </c>
      <c r="E55" s="653">
        <f t="shared" ref="E55:F55" si="14">SUM(E9,E12,E15,E18,E21,E24,E27,E30,E33,E36,E39,E42,E45,E48)</f>
        <v>943</v>
      </c>
      <c r="F55" s="654">
        <f t="shared" si="14"/>
        <v>425</v>
      </c>
      <c r="G55" s="638">
        <f>SUM(G56:G57)</f>
        <v>1376</v>
      </c>
      <c r="H55" s="190"/>
      <c r="I55" s="190"/>
      <c r="J55" s="190"/>
      <c r="K55" s="374"/>
      <c r="L55" s="190"/>
      <c r="M55" s="190"/>
      <c r="N55" s="191"/>
    </row>
    <row r="56" spans="2:14" ht="18.75" customHeight="1">
      <c r="C56" s="631" t="s">
        <v>55</v>
      </c>
      <c r="D56" s="655">
        <f>SUM(D10,D13,D16,D19,D22,D25,D28,D31,D34,D37,D40,D43,D46,D49,D52)</f>
        <v>4</v>
      </c>
      <c r="E56" s="630">
        <f t="shared" ref="E56" si="15">SUM(E10,E13,E16,E19,E22,E25,E28,E31,E34,E37,E40,E43,E46,E49,E52)</f>
        <v>585</v>
      </c>
      <c r="F56" s="656">
        <f>SUM(F10,F13,F16,F19,F22,F25,F28,F31,F34,F37,F40,F43,F46,F49,F52)</f>
        <v>302</v>
      </c>
      <c r="G56" s="630">
        <f>SUM(G10,G13,G16,G19,G22,G25,G28,G31,G34,G37,G40,G43,G46,G49,G52)</f>
        <v>891</v>
      </c>
      <c r="H56" s="190"/>
      <c r="I56" s="190"/>
      <c r="J56" s="190"/>
      <c r="K56" s="374"/>
      <c r="L56" s="190"/>
      <c r="M56" s="190"/>
      <c r="N56" s="191"/>
    </row>
    <row r="57" spans="2:14" ht="19.5" customHeight="1">
      <c r="C57" s="631" t="s">
        <v>56</v>
      </c>
      <c r="D57" s="655">
        <f>SUM(D11,D14,D17,D20,D23,D26,D29,D32,D35,D38,D41,D44,D47,D50,D53)</f>
        <v>3</v>
      </c>
      <c r="E57" s="630">
        <f t="shared" ref="E57" si="16">SUM(E11,E14,E17,E20,E23,E26,E29,E32,E35,E38,E41,E44,E47,E50,E53)</f>
        <v>359</v>
      </c>
      <c r="F57" s="656">
        <f>SUM(F11,F14,F17,F20,F23,F26,F29,F32,F35,F38,F41,F44,F47,F50,F53)</f>
        <v>123</v>
      </c>
      <c r="G57" s="630">
        <f>SUM(G11,G14,G17,G20,G23,G26,G29,G32,G35,G38,G41,G44,G47,G50,G53)</f>
        <v>485</v>
      </c>
      <c r="H57" s="190"/>
      <c r="I57" s="190"/>
      <c r="J57" s="190"/>
      <c r="K57" s="374"/>
      <c r="L57" s="190"/>
      <c r="M57" s="190"/>
      <c r="N57" s="191"/>
    </row>
    <row r="58" spans="2:14" ht="11.25" customHeight="1">
      <c r="C58" s="632"/>
      <c r="D58" s="657"/>
      <c r="E58" s="633"/>
      <c r="F58" s="658"/>
      <c r="G58" s="639"/>
      <c r="H58" s="190"/>
      <c r="I58" s="190"/>
      <c r="J58" s="190"/>
      <c r="K58" s="374"/>
      <c r="L58" s="190"/>
      <c r="M58" s="190"/>
      <c r="N58" s="191"/>
    </row>
    <row r="59" spans="2:14" s="191" customFormat="1" ht="11.25" customHeight="1">
      <c r="B59" s="341"/>
      <c r="C59" s="342"/>
      <c r="D59" s="343"/>
      <c r="E59" s="344"/>
      <c r="F59" s="344"/>
      <c r="G59" s="345"/>
      <c r="H59" s="190"/>
      <c r="I59" s="190"/>
      <c r="J59" s="190"/>
      <c r="K59" s="374"/>
      <c r="L59" s="190"/>
      <c r="M59" s="190"/>
    </row>
    <row r="60" spans="2:14">
      <c r="C60" s="129" t="s">
        <v>227</v>
      </c>
      <c r="D60" s="1"/>
      <c r="E60" s="132"/>
      <c r="F60" s="100"/>
      <c r="G60" s="100"/>
      <c r="H60" s="190"/>
      <c r="I60" s="190"/>
      <c r="J60" s="190"/>
      <c r="K60" s="374"/>
      <c r="L60" s="190"/>
      <c r="M60" s="190"/>
      <c r="N60" s="191"/>
    </row>
    <row r="61" spans="2:14" ht="14.25" customHeight="1">
      <c r="C61" s="129" t="s">
        <v>269</v>
      </c>
      <c r="D61" s="255"/>
      <c r="E61" s="132"/>
      <c r="H61" s="190"/>
      <c r="I61" s="190"/>
      <c r="J61" s="190"/>
      <c r="K61" s="374"/>
      <c r="L61" s="190"/>
      <c r="M61" s="190"/>
      <c r="N61" s="191"/>
    </row>
    <row r="62" spans="2:14">
      <c r="C62" s="263"/>
      <c r="D62" s="1"/>
      <c r="E62" s="132"/>
      <c r="H62" s="190"/>
      <c r="I62" s="190"/>
      <c r="J62" s="190"/>
      <c r="K62" s="374"/>
      <c r="L62" s="190"/>
      <c r="M62" s="190"/>
      <c r="N62" s="191"/>
    </row>
    <row r="63" spans="2:14" ht="23.25">
      <c r="C63" s="824" t="s">
        <v>263</v>
      </c>
      <c r="D63" s="824"/>
      <c r="E63" s="824"/>
      <c r="F63" s="824"/>
      <c r="G63" s="824"/>
      <c r="H63" s="190"/>
      <c r="I63" s="190"/>
      <c r="J63" s="190"/>
      <c r="K63" s="374"/>
      <c r="L63" s="190"/>
      <c r="M63" s="190"/>
      <c r="N63" s="191"/>
    </row>
    <row r="64" spans="2:14" ht="26.25">
      <c r="C64" s="407" t="s">
        <v>62</v>
      </c>
      <c r="D64" s="408"/>
      <c r="E64" s="408"/>
      <c r="F64" s="408"/>
      <c r="G64" s="408"/>
      <c r="H64" s="190"/>
      <c r="I64" s="190"/>
      <c r="J64" s="190"/>
      <c r="K64" s="374"/>
      <c r="L64" s="190"/>
      <c r="M64" s="190"/>
      <c r="N64" s="191"/>
    </row>
    <row r="65" spans="3:14" ht="26.25">
      <c r="C65" s="825" t="s">
        <v>173</v>
      </c>
      <c r="D65" s="825"/>
      <c r="E65" s="825"/>
      <c r="F65" s="825"/>
      <c r="G65" s="825"/>
      <c r="H65" s="190"/>
      <c r="I65" s="190"/>
      <c r="J65" s="190"/>
      <c r="K65" s="374"/>
      <c r="L65" s="190"/>
      <c r="M65" s="190"/>
      <c r="N65" s="191"/>
    </row>
    <row r="66" spans="3:14" ht="26.25">
      <c r="C66" s="825" t="s">
        <v>182</v>
      </c>
      <c r="D66" s="825"/>
      <c r="E66" s="825"/>
      <c r="F66" s="825"/>
      <c r="G66" s="825"/>
      <c r="H66" s="190"/>
      <c r="I66" s="190"/>
      <c r="J66" s="190"/>
      <c r="K66" s="374"/>
      <c r="L66" s="190"/>
      <c r="M66" s="190"/>
      <c r="N66" s="191"/>
    </row>
    <row r="67" spans="3:14" ht="26.25">
      <c r="C67" s="826" t="s">
        <v>217</v>
      </c>
      <c r="D67" s="826"/>
      <c r="E67" s="826"/>
      <c r="F67" s="826"/>
      <c r="G67" s="826"/>
      <c r="H67" s="190"/>
      <c r="I67" s="190"/>
      <c r="J67" s="190"/>
      <c r="K67" s="374"/>
      <c r="L67" s="190"/>
      <c r="M67" s="190"/>
      <c r="N67" s="191"/>
    </row>
    <row r="68" spans="3:14">
      <c r="E68" s="132"/>
      <c r="H68" s="190"/>
      <c r="I68" s="190"/>
      <c r="J68" s="190"/>
      <c r="K68" s="374"/>
      <c r="L68" s="190"/>
      <c r="M68" s="190"/>
      <c r="N68" s="191"/>
    </row>
    <row r="69" spans="3:14">
      <c r="E69" s="132"/>
      <c r="H69" s="190"/>
      <c r="I69" s="190"/>
      <c r="J69" s="190"/>
      <c r="K69" s="374"/>
      <c r="L69" s="190"/>
      <c r="M69" s="190"/>
      <c r="N69" s="191"/>
    </row>
    <row r="70" spans="3:14">
      <c r="E70" s="132"/>
      <c r="H70" s="190"/>
      <c r="I70" s="190"/>
      <c r="J70" s="190"/>
      <c r="K70" s="374"/>
      <c r="L70" s="190"/>
      <c r="M70" s="190"/>
      <c r="N70" s="191"/>
    </row>
    <row r="71" spans="3:14">
      <c r="E71" s="132"/>
      <c r="H71" s="190"/>
      <c r="I71" s="190"/>
      <c r="J71" s="190"/>
      <c r="K71" s="374"/>
      <c r="L71" s="190"/>
      <c r="M71" s="190"/>
      <c r="N71" s="191"/>
    </row>
    <row r="72" spans="3:14">
      <c r="E72" s="132"/>
      <c r="H72" s="190"/>
      <c r="I72" s="190"/>
      <c r="J72" s="190"/>
      <c r="K72" s="374"/>
      <c r="L72" s="190"/>
      <c r="M72" s="190"/>
      <c r="N72" s="191"/>
    </row>
    <row r="73" spans="3:14">
      <c r="E73" s="132"/>
      <c r="H73" s="190"/>
      <c r="I73" s="190"/>
      <c r="J73" s="190"/>
      <c r="K73" s="374"/>
      <c r="L73" s="190"/>
      <c r="M73" s="190"/>
      <c r="N73" s="191"/>
    </row>
    <row r="74" spans="3:14">
      <c r="E74" s="132"/>
      <c r="H74" s="190"/>
      <c r="I74" s="190"/>
      <c r="J74" s="190"/>
      <c r="K74" s="374"/>
      <c r="L74" s="190"/>
      <c r="M74" s="190"/>
      <c r="N74" s="191"/>
    </row>
    <row r="75" spans="3:14">
      <c r="E75" s="132"/>
      <c r="H75" s="190"/>
      <c r="I75" s="190"/>
      <c r="J75" s="190"/>
      <c r="K75" s="374"/>
      <c r="L75" s="190"/>
      <c r="M75" s="190"/>
      <c r="N75" s="191"/>
    </row>
    <row r="76" spans="3:14">
      <c r="E76" s="132"/>
      <c r="H76" s="190"/>
      <c r="I76" s="190"/>
      <c r="J76" s="190"/>
      <c r="K76" s="374"/>
      <c r="L76" s="190"/>
      <c r="M76" s="190"/>
      <c r="N76" s="191"/>
    </row>
    <row r="77" spans="3:14">
      <c r="E77" s="132"/>
      <c r="H77" s="190"/>
      <c r="I77" s="190"/>
      <c r="J77" s="190"/>
      <c r="K77" s="374"/>
      <c r="L77" s="190"/>
      <c r="M77" s="190"/>
      <c r="N77" s="191"/>
    </row>
    <row r="78" spans="3:14">
      <c r="E78" s="132"/>
      <c r="H78" s="190"/>
      <c r="I78" s="190"/>
      <c r="J78" s="190"/>
      <c r="K78" s="374"/>
      <c r="L78" s="190"/>
      <c r="M78" s="190"/>
      <c r="N78" s="191"/>
    </row>
    <row r="79" spans="3:14">
      <c r="E79" s="132"/>
      <c r="H79" s="190"/>
      <c r="I79" s="190"/>
      <c r="J79" s="190"/>
      <c r="K79" s="374"/>
      <c r="L79" s="190"/>
      <c r="M79" s="190"/>
      <c r="N79" s="191"/>
    </row>
    <row r="80" spans="3:14">
      <c r="E80" s="132"/>
      <c r="H80" s="190"/>
      <c r="I80" s="190"/>
      <c r="J80" s="190"/>
      <c r="K80" s="374"/>
      <c r="L80" s="190"/>
      <c r="M80" s="190"/>
      <c r="N80" s="191"/>
    </row>
    <row r="81" spans="5:14">
      <c r="E81" s="132"/>
      <c r="H81" s="190"/>
      <c r="I81" s="190"/>
      <c r="J81" s="190"/>
      <c r="K81" s="374"/>
      <c r="L81" s="190"/>
      <c r="M81" s="190"/>
      <c r="N81" s="191"/>
    </row>
    <row r="82" spans="5:14">
      <c r="E82" s="132"/>
      <c r="H82" s="190"/>
      <c r="I82" s="190"/>
      <c r="J82" s="190"/>
      <c r="K82" s="374"/>
      <c r="L82" s="190"/>
      <c r="M82" s="190"/>
      <c r="N82" s="191"/>
    </row>
    <row r="83" spans="5:14">
      <c r="E83" s="132"/>
      <c r="H83" s="190"/>
      <c r="I83" s="190"/>
      <c r="J83" s="190"/>
      <c r="K83" s="374"/>
      <c r="L83" s="190"/>
      <c r="M83" s="190"/>
      <c r="N83" s="191"/>
    </row>
    <row r="84" spans="5:14">
      <c r="E84" s="132"/>
      <c r="H84" s="190"/>
      <c r="I84" s="190"/>
      <c r="J84" s="190"/>
      <c r="K84" s="374"/>
      <c r="L84" s="190"/>
      <c r="M84" s="190"/>
      <c r="N84" s="191"/>
    </row>
    <row r="85" spans="5:14">
      <c r="E85" s="132"/>
      <c r="H85" s="190"/>
      <c r="I85" s="190"/>
      <c r="J85" s="190"/>
      <c r="K85" s="374"/>
      <c r="L85" s="190"/>
      <c r="M85" s="190"/>
      <c r="N85" s="191"/>
    </row>
    <row r="86" spans="5:14">
      <c r="E86" s="132"/>
      <c r="H86" s="190"/>
      <c r="I86" s="190"/>
      <c r="J86" s="190"/>
      <c r="K86" s="374"/>
      <c r="L86" s="190"/>
      <c r="M86" s="190"/>
      <c r="N86" s="191"/>
    </row>
    <row r="87" spans="5:14">
      <c r="E87" s="132"/>
      <c r="H87" s="190"/>
      <c r="I87" s="190"/>
      <c r="J87" s="190"/>
      <c r="K87" s="374"/>
      <c r="L87" s="190"/>
      <c r="M87" s="190"/>
      <c r="N87" s="191"/>
    </row>
    <row r="88" spans="5:14">
      <c r="E88" s="132"/>
      <c r="H88" s="190"/>
      <c r="I88" s="190"/>
      <c r="J88" s="190"/>
      <c r="K88" s="374"/>
      <c r="L88" s="190"/>
      <c r="M88" s="190"/>
      <c r="N88" s="191"/>
    </row>
    <row r="89" spans="5:14">
      <c r="E89" s="132"/>
      <c r="H89" s="190"/>
      <c r="I89" s="190"/>
      <c r="J89" s="190"/>
      <c r="K89" s="374"/>
      <c r="L89" s="190"/>
      <c r="M89" s="190"/>
      <c r="N89" s="191"/>
    </row>
    <row r="90" spans="5:14">
      <c r="E90" s="132"/>
      <c r="H90" s="190"/>
      <c r="I90" s="190"/>
      <c r="J90" s="190"/>
      <c r="K90" s="374"/>
      <c r="L90" s="190"/>
      <c r="M90" s="190"/>
      <c r="N90" s="191"/>
    </row>
    <row r="91" spans="5:14">
      <c r="E91" s="132"/>
      <c r="H91" s="190"/>
      <c r="I91" s="190"/>
      <c r="J91" s="190"/>
      <c r="K91" s="374"/>
      <c r="L91" s="190"/>
      <c r="M91" s="190"/>
      <c r="N91" s="191"/>
    </row>
    <row r="92" spans="5:14">
      <c r="E92" s="132"/>
      <c r="H92" s="190"/>
      <c r="I92" s="190"/>
      <c r="J92" s="190"/>
      <c r="K92" s="374"/>
      <c r="L92" s="190"/>
      <c r="M92" s="190"/>
      <c r="N92" s="191"/>
    </row>
    <row r="93" spans="5:14">
      <c r="E93" s="132"/>
      <c r="H93" s="190"/>
      <c r="I93" s="190"/>
      <c r="J93" s="190"/>
      <c r="K93" s="374"/>
      <c r="L93" s="190"/>
      <c r="M93" s="190"/>
      <c r="N93" s="191"/>
    </row>
    <row r="94" spans="5:14">
      <c r="E94" s="132"/>
      <c r="H94" s="190"/>
      <c r="I94" s="190"/>
      <c r="J94" s="190"/>
      <c r="K94" s="374"/>
      <c r="L94" s="190"/>
      <c r="M94" s="190"/>
      <c r="N94" s="191"/>
    </row>
    <row r="95" spans="5:14">
      <c r="E95" s="132"/>
      <c r="H95" s="190"/>
      <c r="I95" s="190"/>
      <c r="J95" s="190"/>
      <c r="K95" s="374"/>
      <c r="L95" s="190"/>
      <c r="M95" s="190"/>
      <c r="N95" s="191"/>
    </row>
    <row r="96" spans="5:14">
      <c r="E96" s="132"/>
      <c r="H96" s="190"/>
      <c r="I96" s="190"/>
      <c r="J96" s="190"/>
      <c r="K96" s="374"/>
      <c r="L96" s="190"/>
      <c r="M96" s="190"/>
      <c r="N96" s="191"/>
    </row>
    <row r="97" spans="5:14">
      <c r="E97" s="132"/>
      <c r="H97" s="190"/>
      <c r="I97" s="190"/>
      <c r="J97" s="190"/>
      <c r="K97" s="374"/>
      <c r="L97" s="190"/>
      <c r="M97" s="190"/>
      <c r="N97" s="191"/>
    </row>
    <row r="98" spans="5:14">
      <c r="E98" s="132"/>
      <c r="H98" s="190"/>
      <c r="I98" s="190"/>
      <c r="J98" s="190"/>
      <c r="K98" s="374"/>
      <c r="L98" s="190"/>
      <c r="M98" s="190"/>
      <c r="N98" s="191"/>
    </row>
    <row r="99" spans="5:14">
      <c r="E99" s="132"/>
      <c r="H99" s="190"/>
      <c r="I99" s="190"/>
      <c r="J99" s="190"/>
      <c r="K99" s="374"/>
      <c r="L99" s="190"/>
      <c r="M99" s="190"/>
      <c r="N99" s="191"/>
    </row>
    <row r="100" spans="5:14">
      <c r="E100" s="132"/>
      <c r="H100" s="190"/>
      <c r="I100" s="190"/>
      <c r="J100" s="190"/>
      <c r="K100" s="374"/>
      <c r="L100" s="190"/>
      <c r="M100" s="190"/>
      <c r="N100" s="191"/>
    </row>
    <row r="101" spans="5:14">
      <c r="E101" s="132"/>
      <c r="H101" s="190"/>
      <c r="I101" s="190"/>
      <c r="J101" s="190"/>
      <c r="K101" s="374"/>
      <c r="L101" s="190"/>
      <c r="M101" s="190"/>
      <c r="N101" s="191"/>
    </row>
    <row r="102" spans="5:14">
      <c r="E102" s="132"/>
      <c r="H102" s="190"/>
      <c r="I102" s="190"/>
      <c r="J102" s="190"/>
      <c r="K102" s="374"/>
      <c r="L102" s="190"/>
      <c r="M102" s="190"/>
      <c r="N102" s="191"/>
    </row>
    <row r="103" spans="5:14">
      <c r="H103" s="190"/>
      <c r="I103" s="190"/>
      <c r="J103" s="190"/>
      <c r="K103" s="374"/>
      <c r="L103" s="190"/>
      <c r="M103" s="190"/>
      <c r="N103" s="191"/>
    </row>
    <row r="104" spans="5:14">
      <c r="H104" s="190"/>
      <c r="I104" s="190"/>
      <c r="J104" s="190"/>
      <c r="K104" s="374"/>
      <c r="L104" s="190"/>
      <c r="M104" s="190"/>
      <c r="N104" s="191"/>
    </row>
    <row r="105" spans="5:14">
      <c r="H105" s="190"/>
      <c r="I105" s="190"/>
      <c r="J105" s="190"/>
      <c r="K105" s="374"/>
      <c r="L105" s="190"/>
      <c r="M105" s="190"/>
      <c r="N105" s="191"/>
    </row>
    <row r="106" spans="5:14">
      <c r="H106" s="190"/>
      <c r="I106" s="190"/>
      <c r="J106" s="190"/>
      <c r="K106" s="374"/>
      <c r="L106" s="190"/>
      <c r="M106" s="190"/>
      <c r="N106" s="191"/>
    </row>
    <row r="107" spans="5:14">
      <c r="H107" s="190"/>
      <c r="I107" s="190"/>
      <c r="J107" s="190"/>
      <c r="K107" s="374"/>
      <c r="L107" s="190"/>
      <c r="M107" s="190"/>
      <c r="N107" s="191"/>
    </row>
    <row r="108" spans="5:14">
      <c r="H108" s="190"/>
      <c r="I108" s="190"/>
      <c r="J108" s="190"/>
      <c r="K108" s="374"/>
      <c r="L108" s="190"/>
      <c r="M108" s="190"/>
      <c r="N108" s="191"/>
    </row>
    <row r="109" spans="5:14">
      <c r="H109" s="190"/>
      <c r="I109" s="190"/>
      <c r="J109" s="190"/>
      <c r="K109" s="374"/>
      <c r="L109" s="190"/>
      <c r="M109" s="190"/>
      <c r="N109" s="191"/>
    </row>
    <row r="110" spans="5:14">
      <c r="H110" s="190"/>
      <c r="I110" s="190"/>
      <c r="J110" s="190"/>
      <c r="K110" s="374"/>
      <c r="L110" s="190"/>
      <c r="M110" s="190"/>
      <c r="N110" s="191"/>
    </row>
    <row r="111" spans="5:14">
      <c r="H111" s="190"/>
      <c r="I111" s="190"/>
      <c r="J111" s="190"/>
      <c r="K111" s="374"/>
      <c r="L111" s="190"/>
      <c r="M111" s="190"/>
      <c r="N111" s="191"/>
    </row>
    <row r="112" spans="5:14">
      <c r="H112" s="190"/>
      <c r="I112" s="190"/>
      <c r="J112" s="190"/>
      <c r="K112" s="374"/>
      <c r="L112" s="190"/>
      <c r="M112" s="190"/>
      <c r="N112" s="191"/>
    </row>
    <row r="113" spans="3:14">
      <c r="H113" s="190"/>
      <c r="I113" s="190"/>
      <c r="J113" s="190"/>
      <c r="K113" s="374"/>
      <c r="L113" s="190"/>
      <c r="M113" s="190"/>
      <c r="N113" s="191"/>
    </row>
    <row r="114" spans="3:14">
      <c r="H114" s="190"/>
      <c r="I114" s="190"/>
      <c r="J114" s="190"/>
      <c r="K114" s="374"/>
      <c r="L114" s="190"/>
      <c r="M114" s="190"/>
      <c r="N114" s="191"/>
    </row>
    <row r="115" spans="3:14">
      <c r="H115" s="190"/>
      <c r="I115" s="190"/>
      <c r="J115" s="190"/>
      <c r="K115" s="374"/>
      <c r="L115" s="190"/>
      <c r="M115" s="190"/>
      <c r="N115" s="191"/>
    </row>
    <row r="116" spans="3:14">
      <c r="H116" s="190"/>
      <c r="I116" s="190"/>
      <c r="J116" s="190"/>
      <c r="K116" s="374"/>
      <c r="L116" s="190"/>
      <c r="M116" s="190"/>
      <c r="N116" s="191"/>
    </row>
    <row r="117" spans="3:14">
      <c r="H117" s="190"/>
      <c r="I117" s="190"/>
      <c r="J117" s="190"/>
      <c r="K117" s="374"/>
      <c r="L117" s="190"/>
      <c r="M117" s="190"/>
      <c r="N117" s="191"/>
    </row>
    <row r="118" spans="3:14">
      <c r="H118" s="190"/>
      <c r="I118" s="190"/>
      <c r="J118" s="190"/>
      <c r="K118" s="374"/>
      <c r="L118" s="190"/>
      <c r="M118" s="190"/>
      <c r="N118" s="191"/>
    </row>
    <row r="119" spans="3:14">
      <c r="H119" s="190"/>
      <c r="I119" s="190"/>
      <c r="J119" s="190"/>
      <c r="K119" s="374"/>
      <c r="L119" s="190"/>
      <c r="M119" s="190"/>
      <c r="N119" s="191"/>
    </row>
    <row r="120" spans="3:14">
      <c r="H120" s="190"/>
      <c r="I120" s="190"/>
      <c r="J120" s="190"/>
      <c r="K120" s="374"/>
      <c r="L120" s="190"/>
      <c r="M120" s="190"/>
      <c r="N120" s="191"/>
    </row>
    <row r="121" spans="3:14">
      <c r="H121" s="190"/>
      <c r="I121" s="190"/>
      <c r="J121" s="190"/>
      <c r="K121" s="374"/>
      <c r="L121" s="190"/>
      <c r="M121" s="190"/>
      <c r="N121" s="191"/>
    </row>
    <row r="122" spans="3:14">
      <c r="H122" s="190"/>
      <c r="I122" s="190"/>
      <c r="J122" s="190"/>
      <c r="K122" s="374"/>
      <c r="L122" s="190"/>
      <c r="M122" s="190"/>
      <c r="N122" s="191"/>
    </row>
    <row r="123" spans="3:14">
      <c r="C123" s="423" t="s">
        <v>227</v>
      </c>
      <c r="D123" s="1"/>
      <c r="H123" s="190"/>
      <c r="I123" s="190"/>
      <c r="J123" s="190"/>
      <c r="K123" s="374"/>
      <c r="L123" s="190"/>
      <c r="M123" s="190"/>
      <c r="N123" s="191"/>
    </row>
    <row r="124" spans="3:14" ht="12" customHeight="1">
      <c r="C124" s="423" t="s">
        <v>269</v>
      </c>
      <c r="D124" s="255"/>
      <c r="H124" s="190"/>
      <c r="I124" s="190"/>
      <c r="J124" s="190"/>
      <c r="K124" s="374"/>
      <c r="L124" s="190"/>
      <c r="M124" s="190"/>
      <c r="N124" s="191"/>
    </row>
    <row r="125" spans="3:14">
      <c r="C125" s="263"/>
      <c r="D125" s="1"/>
      <c r="H125" s="190"/>
      <c r="I125" s="190"/>
      <c r="J125" s="190"/>
      <c r="K125" s="374"/>
      <c r="L125" s="190"/>
      <c r="M125" s="190"/>
      <c r="N125" s="191"/>
    </row>
    <row r="126" spans="3:14">
      <c r="H126" s="190"/>
      <c r="I126" s="190"/>
      <c r="J126" s="190"/>
      <c r="K126" s="374"/>
      <c r="L126" s="190"/>
      <c r="M126" s="190"/>
      <c r="N126" s="191"/>
    </row>
    <row r="127" spans="3:14">
      <c r="H127" s="190"/>
      <c r="I127" s="190"/>
      <c r="J127" s="190"/>
      <c r="K127" s="374"/>
      <c r="L127" s="190"/>
      <c r="M127" s="190"/>
      <c r="N127" s="191"/>
    </row>
    <row r="128" spans="3:14">
      <c r="H128" s="190"/>
      <c r="I128" s="190"/>
      <c r="J128" s="190"/>
      <c r="K128" s="374"/>
      <c r="L128" s="190"/>
      <c r="M128" s="190"/>
      <c r="N128" s="191"/>
    </row>
    <row r="129" spans="8:14">
      <c r="H129" s="190"/>
      <c r="I129" s="190"/>
      <c r="J129" s="190"/>
      <c r="K129" s="374"/>
      <c r="L129" s="190"/>
      <c r="M129" s="190"/>
      <c r="N129" s="191"/>
    </row>
    <row r="130" spans="8:14">
      <c r="H130" s="190"/>
      <c r="I130" s="190"/>
      <c r="J130" s="190"/>
      <c r="K130" s="374"/>
      <c r="L130" s="190"/>
      <c r="M130" s="190"/>
      <c r="N130" s="191"/>
    </row>
    <row r="131" spans="8:14">
      <c r="H131" s="190"/>
      <c r="I131" s="190"/>
      <c r="J131" s="190"/>
      <c r="K131" s="374"/>
      <c r="L131" s="190"/>
      <c r="M131" s="190"/>
      <c r="N131" s="191"/>
    </row>
    <row r="132" spans="8:14">
      <c r="H132" s="190"/>
      <c r="I132" s="190"/>
      <c r="J132" s="190"/>
      <c r="K132" s="374"/>
      <c r="L132" s="190"/>
      <c r="M132" s="190"/>
      <c r="N132" s="191"/>
    </row>
    <row r="133" spans="8:14">
      <c r="H133" s="190"/>
      <c r="I133" s="190"/>
      <c r="J133" s="190"/>
      <c r="K133" s="374"/>
      <c r="L133" s="190"/>
      <c r="M133" s="190"/>
      <c r="N133" s="191"/>
    </row>
    <row r="134" spans="8:14">
      <c r="H134" s="189"/>
      <c r="I134" s="189"/>
      <c r="J134" s="189"/>
      <c r="K134" s="375"/>
      <c r="L134" s="189"/>
      <c r="M134" s="191"/>
      <c r="N134" s="191"/>
    </row>
    <row r="135" spans="8:14">
      <c r="H135" s="189"/>
      <c r="I135" s="189"/>
      <c r="J135" s="189"/>
      <c r="K135" s="375"/>
      <c r="L135" s="189"/>
      <c r="M135" s="191"/>
      <c r="N135" s="191"/>
    </row>
    <row r="136" spans="8:14">
      <c r="H136" s="189"/>
      <c r="I136" s="189"/>
      <c r="J136" s="189"/>
      <c r="K136" s="375"/>
      <c r="L136" s="189"/>
      <c r="M136" s="191"/>
      <c r="N136" s="191"/>
    </row>
    <row r="137" spans="8:14">
      <c r="H137" s="189"/>
      <c r="I137" s="189"/>
      <c r="J137" s="189"/>
      <c r="K137" s="375"/>
      <c r="L137" s="189"/>
      <c r="M137" s="191"/>
      <c r="N137" s="191"/>
    </row>
  </sheetData>
  <mergeCells count="12">
    <mergeCell ref="C67:G67"/>
    <mergeCell ref="C66:G66"/>
    <mergeCell ref="C7:C8"/>
    <mergeCell ref="D7:F7"/>
    <mergeCell ref="G7:G8"/>
    <mergeCell ref="C63:G63"/>
    <mergeCell ref="C65:G65"/>
    <mergeCell ref="D6:F6"/>
    <mergeCell ref="C1:G1"/>
    <mergeCell ref="C3:G3"/>
    <mergeCell ref="C4:G4"/>
    <mergeCell ref="C5:G5"/>
  </mergeCells>
  <printOptions horizontalCentered="1" verticalCentered="1"/>
  <pageMargins left="0" right="0" top="0.55118110236220474" bottom="0" header="0" footer="0"/>
  <pageSetup paperSize="9" scale="50" orientation="portrait" r:id="rId1"/>
  <rowBreaks count="1" manualBreakCount="1">
    <brk id="61" min="2" max="6" man="1"/>
  </rowBreaks>
  <ignoredErrors>
    <ignoredError sqref="G51" formula="1"/>
    <ignoredError sqref="C5 C67" numberStoredAsText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AG137"/>
  <sheetViews>
    <sheetView showGridLines="0" view="pageBreakPreview" zoomScale="82" zoomScaleNormal="100" zoomScaleSheetLayoutView="82" workbookViewId="0">
      <selection activeCell="U41" sqref="U41"/>
    </sheetView>
  </sheetViews>
  <sheetFormatPr baseColWidth="10" defaultRowHeight="12.75"/>
  <cols>
    <col min="2" max="2" width="4" customWidth="1"/>
    <col min="3" max="3" width="3.85546875" customWidth="1"/>
    <col min="4" max="4" width="70.28515625" customWidth="1"/>
    <col min="5" max="5" width="20.5703125" customWidth="1"/>
    <col min="6" max="6" width="17.7109375" customWidth="1"/>
    <col min="7" max="7" width="18" bestFit="1" customWidth="1"/>
    <col min="8" max="8" width="18.5703125" customWidth="1"/>
    <col min="9" max="9" width="10.85546875" customWidth="1"/>
    <col min="11" max="11" width="8.140625" customWidth="1"/>
    <col min="12" max="12" width="11.42578125" customWidth="1"/>
    <col min="13" max="13" width="13.7109375" customWidth="1"/>
    <col min="14" max="14" width="12" customWidth="1"/>
    <col min="15" max="15" width="14.5703125" customWidth="1"/>
    <col min="16" max="16" width="15.5703125" customWidth="1"/>
    <col min="17" max="17" width="6" customWidth="1"/>
    <col min="18" max="18" width="32.140625" customWidth="1"/>
    <col min="19" max="19" width="14.28515625" customWidth="1"/>
    <col min="20" max="20" width="14.28515625" bestFit="1" customWidth="1"/>
  </cols>
  <sheetData>
    <row r="1" spans="2:33" ht="20.25">
      <c r="C1" s="820" t="s">
        <v>265</v>
      </c>
      <c r="D1" s="820"/>
      <c r="E1" s="820"/>
      <c r="F1" s="820"/>
      <c r="G1" s="820"/>
      <c r="H1" s="820"/>
      <c r="I1" s="820"/>
      <c r="J1" s="120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8"/>
      <c r="V1" s="121"/>
      <c r="W1" s="177"/>
      <c r="X1" s="178"/>
      <c r="Y1" s="121"/>
      <c r="Z1" s="126"/>
      <c r="AA1" s="126"/>
      <c r="AB1" s="125"/>
      <c r="AC1" s="120"/>
      <c r="AD1" s="120"/>
    </row>
    <row r="2" spans="2:33" ht="20.25" customHeight="1">
      <c r="C2" s="277" t="s">
        <v>62</v>
      </c>
      <c r="D2" s="278"/>
      <c r="E2" s="278"/>
      <c r="F2" s="278"/>
      <c r="G2" s="278"/>
      <c r="H2" s="278"/>
      <c r="I2" s="278"/>
      <c r="J2" s="120"/>
      <c r="K2" s="176"/>
      <c r="L2" s="176"/>
      <c r="M2" s="176"/>
      <c r="N2" s="176"/>
      <c r="O2" s="402"/>
      <c r="P2" s="402"/>
      <c r="Q2" s="402"/>
      <c r="R2" s="402"/>
      <c r="S2" s="402"/>
      <c r="T2" s="176"/>
      <c r="U2" s="121"/>
      <c r="V2" s="121"/>
      <c r="W2" s="121"/>
      <c r="X2" s="121"/>
      <c r="Y2" s="121"/>
      <c r="Z2" s="126"/>
      <c r="AA2" s="126"/>
      <c r="AB2" s="125"/>
      <c r="AC2" s="120"/>
      <c r="AD2" s="120"/>
    </row>
    <row r="3" spans="2:33" ht="20.25">
      <c r="C3" s="832" t="s">
        <v>174</v>
      </c>
      <c r="D3" s="832"/>
      <c r="E3" s="832"/>
      <c r="F3" s="832"/>
      <c r="G3" s="832"/>
      <c r="H3" s="832"/>
      <c r="I3" s="832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76"/>
      <c r="U3" s="121"/>
      <c r="V3" s="121"/>
      <c r="W3" s="121"/>
      <c r="X3" s="121"/>
      <c r="Y3" s="121"/>
      <c r="Z3" s="126"/>
      <c r="AA3" s="126"/>
      <c r="AB3" s="125"/>
      <c r="AC3" s="120"/>
      <c r="AD3" s="120"/>
    </row>
    <row r="4" spans="2:33" ht="28.5" customHeight="1">
      <c r="C4" s="832" t="s">
        <v>33</v>
      </c>
      <c r="D4" s="832"/>
      <c r="E4" s="832"/>
      <c r="F4" s="832"/>
      <c r="G4" s="832"/>
      <c r="H4" s="832"/>
      <c r="I4" s="832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76"/>
      <c r="U4" s="121"/>
      <c r="V4" s="121"/>
      <c r="W4" s="121"/>
      <c r="X4" s="121"/>
      <c r="Y4" s="121"/>
      <c r="Z4" s="126"/>
      <c r="AA4" s="126"/>
      <c r="AB4" s="125"/>
      <c r="AC4" s="120"/>
      <c r="AD4" s="120"/>
    </row>
    <row r="5" spans="2:33" ht="23.25" customHeight="1">
      <c r="C5" s="832" t="s">
        <v>217</v>
      </c>
      <c r="D5" s="832"/>
      <c r="E5" s="832"/>
      <c r="F5" s="832"/>
      <c r="G5" s="832"/>
      <c r="H5" s="832"/>
      <c r="I5" s="832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76"/>
      <c r="U5" s="121"/>
      <c r="V5" s="121"/>
      <c r="W5" s="121"/>
      <c r="X5" s="121"/>
      <c r="Y5" s="121"/>
      <c r="Z5" s="126"/>
      <c r="AA5" s="126"/>
      <c r="AB5" s="125"/>
      <c r="AC5" s="120"/>
      <c r="AD5" s="120"/>
    </row>
    <row r="6" spans="2:33" ht="23.25" customHeight="1" thickBot="1">
      <c r="C6" s="316"/>
      <c r="D6" s="316"/>
      <c r="E6" s="316"/>
      <c r="F6" s="316"/>
      <c r="G6" s="316"/>
      <c r="H6" s="316"/>
      <c r="I6" s="316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76"/>
      <c r="U6" s="121"/>
      <c r="V6" s="121"/>
      <c r="W6" s="121"/>
      <c r="X6" s="121"/>
      <c r="Y6" s="121"/>
      <c r="Z6" s="126"/>
      <c r="AA6" s="126"/>
      <c r="AB6" s="125"/>
      <c r="AC6" s="120"/>
      <c r="AD6" s="120"/>
    </row>
    <row r="7" spans="2:33" ht="25.5" customHeight="1" thickBot="1">
      <c r="C7" s="779" t="s">
        <v>32</v>
      </c>
      <c r="D7" s="779"/>
      <c r="E7" s="794" t="s">
        <v>129</v>
      </c>
      <c r="F7" s="794"/>
      <c r="G7" s="794"/>
      <c r="H7" s="779" t="s">
        <v>6</v>
      </c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76"/>
      <c r="U7" s="121"/>
      <c r="V7" s="121"/>
      <c r="W7" s="121"/>
      <c r="X7" s="121"/>
      <c r="Y7" s="121"/>
      <c r="Z7" s="126"/>
      <c r="AA7" s="126"/>
      <c r="AB7" s="125"/>
      <c r="AC7" s="120"/>
      <c r="AD7" s="120"/>
    </row>
    <row r="8" spans="2:33" ht="43.5" customHeight="1" thickBot="1">
      <c r="C8" s="779"/>
      <c r="D8" s="779"/>
      <c r="E8" s="534" t="s">
        <v>130</v>
      </c>
      <c r="F8" s="534" t="s">
        <v>131</v>
      </c>
      <c r="G8" s="534" t="s">
        <v>132</v>
      </c>
      <c r="H8" s="779"/>
      <c r="I8" s="120"/>
      <c r="J8" s="120"/>
      <c r="K8" s="366"/>
      <c r="L8" s="366"/>
      <c r="M8" s="127"/>
      <c r="N8" s="127"/>
      <c r="O8" s="127"/>
      <c r="P8" s="120"/>
      <c r="Q8" s="120"/>
      <c r="R8" s="120"/>
      <c r="S8" s="120"/>
      <c r="T8" s="176"/>
      <c r="U8" s="121"/>
      <c r="V8" s="121"/>
      <c r="W8" s="121"/>
      <c r="X8" s="121"/>
      <c r="Y8" s="121"/>
      <c r="Z8" s="126"/>
      <c r="AA8" s="126"/>
      <c r="AB8" s="125"/>
      <c r="AC8" s="120"/>
      <c r="AD8" s="120"/>
    </row>
    <row r="9" spans="2:33" ht="24.75" customHeight="1">
      <c r="C9" s="661"/>
      <c r="D9" s="662" t="s">
        <v>111</v>
      </c>
      <c r="E9" s="667">
        <v>0</v>
      </c>
      <c r="F9" s="668">
        <v>0</v>
      </c>
      <c r="G9" s="669">
        <v>22</v>
      </c>
      <c r="H9" s="347">
        <f>SUM(E9:G9)</f>
        <v>22</v>
      </c>
      <c r="I9" s="120"/>
      <c r="J9" s="120"/>
      <c r="K9" s="366"/>
      <c r="L9" s="366"/>
      <c r="M9" s="127"/>
      <c r="N9" s="127"/>
      <c r="O9" s="127"/>
      <c r="P9" s="120"/>
      <c r="Q9" s="176"/>
      <c r="R9" s="1"/>
      <c r="S9" s="173"/>
      <c r="T9" s="176"/>
      <c r="U9" s="120"/>
      <c r="V9" s="120"/>
      <c r="W9" s="120"/>
      <c r="X9" s="120"/>
      <c r="Y9" s="120"/>
      <c r="Z9" s="126"/>
      <c r="AA9" s="126"/>
      <c r="AB9" s="125"/>
      <c r="AC9" s="120"/>
      <c r="AD9" s="120"/>
    </row>
    <row r="10" spans="2:33" ht="18.75" customHeight="1">
      <c r="C10" s="661"/>
      <c r="D10" s="663" t="s">
        <v>44</v>
      </c>
      <c r="E10" s="670">
        <v>0</v>
      </c>
      <c r="F10" s="432">
        <v>0</v>
      </c>
      <c r="G10" s="671">
        <v>111</v>
      </c>
      <c r="H10" s="659">
        <f t="shared" ref="H10:H21" si="0">SUM(E10:G10)</f>
        <v>111</v>
      </c>
      <c r="I10" s="120"/>
      <c r="J10" s="120"/>
      <c r="K10" s="366"/>
      <c r="L10" s="366"/>
      <c r="M10" s="127"/>
      <c r="N10" s="127"/>
      <c r="O10" s="127"/>
      <c r="P10" s="120"/>
      <c r="S10" s="173"/>
      <c r="T10" s="176"/>
      <c r="U10" s="120"/>
      <c r="V10" s="120"/>
      <c r="W10" s="120"/>
      <c r="X10" s="120"/>
      <c r="Y10" s="120"/>
      <c r="Z10" s="126"/>
      <c r="AA10" s="126"/>
      <c r="AB10" s="125"/>
      <c r="AC10" s="120"/>
      <c r="AD10" s="120"/>
    </row>
    <row r="11" spans="2:33" ht="18.75" customHeight="1">
      <c r="C11" s="661"/>
      <c r="D11" s="663" t="s">
        <v>45</v>
      </c>
      <c r="E11" s="670">
        <v>4</v>
      </c>
      <c r="F11" s="432">
        <v>0</v>
      </c>
      <c r="G11" s="671">
        <v>82</v>
      </c>
      <c r="H11" s="659">
        <f t="shared" si="0"/>
        <v>86</v>
      </c>
      <c r="I11" s="120"/>
      <c r="J11" s="120"/>
      <c r="K11" s="366"/>
      <c r="L11" s="366"/>
      <c r="M11" s="127"/>
      <c r="N11" s="127"/>
      <c r="O11" s="127"/>
      <c r="P11" s="120"/>
      <c r="T11" s="176"/>
      <c r="U11" s="120"/>
      <c r="V11" s="120"/>
      <c r="W11" s="120"/>
      <c r="X11" s="120"/>
      <c r="Y11" s="120"/>
      <c r="Z11" s="126"/>
      <c r="AA11" s="126"/>
      <c r="AB11" s="125"/>
      <c r="AC11" s="120"/>
      <c r="AD11" s="120"/>
    </row>
    <row r="12" spans="2:33" s="13" customFormat="1" ht="18.75" customHeight="1">
      <c r="B12"/>
      <c r="C12" s="661"/>
      <c r="D12" s="663" t="s">
        <v>46</v>
      </c>
      <c r="E12" s="670">
        <v>27</v>
      </c>
      <c r="F12" s="432">
        <v>0</v>
      </c>
      <c r="G12" s="671">
        <v>73</v>
      </c>
      <c r="H12" s="659">
        <f t="shared" si="0"/>
        <v>100</v>
      </c>
      <c r="I12" s="120"/>
      <c r="J12" s="125"/>
      <c r="K12" s="366"/>
      <c r="L12" s="366"/>
      <c r="M12" s="127"/>
      <c r="N12" s="127"/>
      <c r="O12" s="127"/>
      <c r="P12" s="120"/>
      <c r="Q12"/>
      <c r="T12" s="176"/>
      <c r="U12" s="120"/>
      <c r="V12" s="120"/>
      <c r="W12" s="120"/>
      <c r="X12" s="120"/>
      <c r="Y12" s="120"/>
      <c r="Z12" s="126"/>
      <c r="AA12" s="126"/>
      <c r="AB12" s="125"/>
      <c r="AC12" s="120"/>
      <c r="AD12" s="120"/>
      <c r="AE12"/>
      <c r="AF12"/>
      <c r="AG12"/>
    </row>
    <row r="13" spans="2:33" ht="18.75" customHeight="1">
      <c r="C13" s="661"/>
      <c r="D13" s="663" t="s">
        <v>47</v>
      </c>
      <c r="E13" s="670">
        <v>2</v>
      </c>
      <c r="F13" s="432">
        <v>0</v>
      </c>
      <c r="G13" s="671">
        <v>2</v>
      </c>
      <c r="H13" s="659">
        <f t="shared" si="0"/>
        <v>4</v>
      </c>
      <c r="I13" s="120"/>
      <c r="J13" s="120"/>
      <c r="K13" s="366"/>
      <c r="L13" s="366"/>
      <c r="M13" s="127"/>
      <c r="N13" s="127"/>
      <c r="O13" s="127"/>
      <c r="P13" s="120"/>
      <c r="Q13" s="176"/>
      <c r="R13" s="176"/>
      <c r="S13" s="176"/>
      <c r="T13" s="176"/>
      <c r="U13" s="120"/>
      <c r="V13" s="120"/>
      <c r="W13" s="120"/>
      <c r="X13" s="120"/>
      <c r="Y13" s="126"/>
      <c r="Z13" s="126"/>
      <c r="AA13" s="125"/>
      <c r="AB13" s="120"/>
      <c r="AC13" s="120"/>
    </row>
    <row r="14" spans="2:33" ht="18.75" customHeight="1">
      <c r="C14" s="661"/>
      <c r="D14" s="663" t="s">
        <v>48</v>
      </c>
      <c r="E14" s="670">
        <v>5</v>
      </c>
      <c r="F14" s="432">
        <v>0</v>
      </c>
      <c r="G14" s="671">
        <v>79</v>
      </c>
      <c r="H14" s="659">
        <f t="shared" si="0"/>
        <v>84</v>
      </c>
      <c r="I14" s="120"/>
      <c r="J14" s="120"/>
      <c r="K14" s="366"/>
      <c r="L14" s="366"/>
      <c r="M14" s="127"/>
      <c r="N14" s="127"/>
      <c r="O14" s="127"/>
      <c r="P14" s="120"/>
      <c r="Q14" s="176"/>
      <c r="R14" s="176"/>
      <c r="S14" s="176"/>
      <c r="T14" s="176"/>
      <c r="U14" s="176"/>
      <c r="V14" s="176"/>
      <c r="W14" s="176"/>
      <c r="X14" s="176"/>
      <c r="Y14" s="126"/>
      <c r="Z14" s="126"/>
      <c r="AA14" s="125"/>
      <c r="AB14" s="120"/>
      <c r="AC14" s="120"/>
    </row>
    <row r="15" spans="2:33" ht="18.75" customHeight="1">
      <c r="C15" s="661"/>
      <c r="D15" s="663" t="s">
        <v>49</v>
      </c>
      <c r="E15" s="670">
        <v>37</v>
      </c>
      <c r="F15" s="432">
        <v>1</v>
      </c>
      <c r="G15" s="671">
        <v>83</v>
      </c>
      <c r="H15" s="659">
        <f t="shared" si="0"/>
        <v>121</v>
      </c>
      <c r="I15" s="120"/>
      <c r="J15" s="120"/>
      <c r="K15" s="366"/>
      <c r="L15" s="366"/>
      <c r="M15" s="127"/>
      <c r="N15" s="127"/>
      <c r="O15" s="127"/>
      <c r="P15" s="120"/>
      <c r="Q15" s="176"/>
      <c r="R15" s="176"/>
      <c r="S15" s="176"/>
      <c r="T15" s="176"/>
      <c r="U15" s="176"/>
      <c r="V15" s="176"/>
      <c r="W15" s="176"/>
      <c r="X15" s="176"/>
      <c r="Y15" s="126"/>
      <c r="Z15" s="126"/>
      <c r="AA15" s="125"/>
      <c r="AB15" s="120"/>
      <c r="AC15" s="120"/>
    </row>
    <row r="16" spans="2:33" ht="18.75" customHeight="1">
      <c r="C16" s="661"/>
      <c r="D16" s="663" t="s">
        <v>50</v>
      </c>
      <c r="E16" s="670">
        <v>2</v>
      </c>
      <c r="F16" s="432">
        <v>0</v>
      </c>
      <c r="G16" s="671">
        <v>83</v>
      </c>
      <c r="H16" s="659">
        <f t="shared" si="0"/>
        <v>85</v>
      </c>
      <c r="I16" s="120"/>
      <c r="J16" s="120"/>
      <c r="K16" s="366"/>
      <c r="L16" s="366"/>
      <c r="M16" s="127"/>
      <c r="N16" s="127"/>
      <c r="O16" s="127"/>
      <c r="P16" s="120"/>
      <c r="Q16" s="176"/>
      <c r="R16" s="176"/>
      <c r="S16" s="176"/>
      <c r="T16" s="176"/>
      <c r="U16" s="176"/>
      <c r="V16" s="176"/>
      <c r="W16" s="176"/>
      <c r="X16" s="176"/>
      <c r="Y16" s="125"/>
      <c r="Z16" s="125"/>
      <c r="AA16" s="125"/>
      <c r="AB16" s="120"/>
      <c r="AC16" s="120"/>
    </row>
    <row r="17" spans="3:29" ht="18.75" customHeight="1">
      <c r="C17" s="661"/>
      <c r="D17" s="663" t="s">
        <v>51</v>
      </c>
      <c r="E17" s="670">
        <v>8</v>
      </c>
      <c r="F17" s="432">
        <v>0</v>
      </c>
      <c r="G17" s="671">
        <v>68</v>
      </c>
      <c r="H17" s="659">
        <f t="shared" si="0"/>
        <v>76</v>
      </c>
      <c r="I17" s="120"/>
      <c r="J17" s="120"/>
      <c r="K17" s="366"/>
      <c r="L17" s="366"/>
      <c r="M17" s="127"/>
      <c r="N17" s="127"/>
      <c r="O17" s="127"/>
      <c r="P17" s="120"/>
      <c r="Q17" s="176"/>
      <c r="R17" s="176"/>
      <c r="S17" s="176"/>
      <c r="T17" s="176"/>
      <c r="U17" s="176"/>
      <c r="V17" s="176"/>
      <c r="W17" s="176"/>
      <c r="X17" s="176"/>
      <c r="Y17" s="125"/>
      <c r="Z17" s="125"/>
      <c r="AA17" s="125"/>
      <c r="AB17" s="121"/>
      <c r="AC17" s="121"/>
    </row>
    <row r="18" spans="3:29" ht="18.75" customHeight="1">
      <c r="C18" s="661"/>
      <c r="D18" s="663" t="s">
        <v>57</v>
      </c>
      <c r="E18" s="670">
        <v>15</v>
      </c>
      <c r="F18" s="432">
        <v>0</v>
      </c>
      <c r="G18" s="671">
        <v>8</v>
      </c>
      <c r="H18" s="659">
        <f t="shared" si="0"/>
        <v>23</v>
      </c>
      <c r="I18" s="120"/>
      <c r="J18" s="121"/>
      <c r="K18" s="366"/>
      <c r="L18" s="366"/>
      <c r="M18" s="127"/>
      <c r="N18" s="127"/>
      <c r="O18" s="127"/>
      <c r="P18" s="120"/>
      <c r="Q18" s="176"/>
      <c r="R18" s="176"/>
      <c r="S18" s="176"/>
      <c r="T18" s="176"/>
      <c r="U18" s="176"/>
      <c r="V18" s="176"/>
      <c r="W18" s="176"/>
      <c r="X18" s="176"/>
      <c r="Y18" s="125"/>
      <c r="Z18" s="125"/>
      <c r="AA18" s="125"/>
      <c r="AB18" s="121"/>
      <c r="AC18" s="121"/>
    </row>
    <row r="19" spans="3:29" ht="18.75" customHeight="1">
      <c r="C19" s="661"/>
      <c r="D19" s="663" t="s">
        <v>58</v>
      </c>
      <c r="E19" s="670">
        <v>57</v>
      </c>
      <c r="F19" s="432">
        <v>3</v>
      </c>
      <c r="G19" s="671">
        <v>433</v>
      </c>
      <c r="H19" s="659">
        <f t="shared" si="0"/>
        <v>493</v>
      </c>
      <c r="I19" s="120"/>
      <c r="J19" s="121"/>
      <c r="K19" s="366"/>
      <c r="L19" s="366"/>
      <c r="M19" s="127"/>
      <c r="N19" s="127"/>
      <c r="O19" s="127"/>
      <c r="P19" s="120"/>
      <c r="Q19" s="176"/>
      <c r="R19" s="176"/>
      <c r="S19" s="176"/>
      <c r="T19" s="176"/>
      <c r="U19" s="176"/>
      <c r="V19" s="176"/>
      <c r="W19" s="176"/>
      <c r="X19" s="176"/>
      <c r="Y19" s="831"/>
      <c r="Z19" s="831"/>
      <c r="AA19" s="121"/>
      <c r="AB19" s="121"/>
      <c r="AC19" s="121"/>
    </row>
    <row r="20" spans="3:29" ht="18.75" customHeight="1">
      <c r="C20" s="661"/>
      <c r="D20" s="663" t="s">
        <v>52</v>
      </c>
      <c r="E20" s="670">
        <v>3</v>
      </c>
      <c r="F20" s="432">
        <v>6</v>
      </c>
      <c r="G20" s="671">
        <v>37</v>
      </c>
      <c r="H20" s="659">
        <f t="shared" si="0"/>
        <v>46</v>
      </c>
      <c r="I20" s="120"/>
      <c r="J20" s="121"/>
      <c r="K20" s="366"/>
      <c r="L20" s="366"/>
      <c r="M20" s="127"/>
      <c r="N20" s="127"/>
      <c r="O20" s="127"/>
      <c r="P20" s="120"/>
      <c r="Q20" s="176"/>
      <c r="R20" s="176"/>
      <c r="S20" s="176"/>
      <c r="T20" s="176"/>
      <c r="U20" s="176"/>
      <c r="V20" s="176"/>
      <c r="W20" s="176"/>
      <c r="X20" s="176"/>
      <c r="Y20" s="121"/>
      <c r="Z20" s="121"/>
      <c r="AA20" s="121"/>
      <c r="AB20" s="121"/>
      <c r="AC20" s="121"/>
    </row>
    <row r="21" spans="3:29" ht="18.75" customHeight="1">
      <c r="C21" s="661"/>
      <c r="D21" s="663" t="s">
        <v>53</v>
      </c>
      <c r="E21" s="670">
        <v>2</v>
      </c>
      <c r="F21" s="432">
        <v>1</v>
      </c>
      <c r="G21" s="671">
        <v>21</v>
      </c>
      <c r="H21" s="659">
        <f t="shared" si="0"/>
        <v>24</v>
      </c>
      <c r="I21" s="120"/>
      <c r="J21" s="121"/>
      <c r="K21" s="333" t="s">
        <v>46</v>
      </c>
      <c r="L21" s="431">
        <v>27</v>
      </c>
      <c r="M21" s="430"/>
      <c r="N21" s="333" t="s">
        <v>49</v>
      </c>
      <c r="O21" s="429">
        <v>1</v>
      </c>
      <c r="P21" s="385">
        <v>111</v>
      </c>
      <c r="Q21" s="333" t="s">
        <v>44</v>
      </c>
      <c r="R21" s="176"/>
      <c r="S21" s="176"/>
      <c r="T21" s="176"/>
      <c r="U21" s="176"/>
      <c r="V21" s="176"/>
      <c r="W21" s="176"/>
      <c r="X21" s="176"/>
      <c r="Y21" s="177"/>
      <c r="Z21" s="178"/>
      <c r="AA21" s="121"/>
      <c r="AB21" s="121"/>
      <c r="AC21" s="121"/>
    </row>
    <row r="22" spans="3:29" ht="18.75" customHeight="1">
      <c r="C22" s="661"/>
      <c r="D22" s="663" t="s">
        <v>157</v>
      </c>
      <c r="E22" s="670">
        <v>4</v>
      </c>
      <c r="F22" s="432">
        <v>0</v>
      </c>
      <c r="G22" s="671">
        <v>96</v>
      </c>
      <c r="H22" s="659">
        <f>SUM(E22:G22)</f>
        <v>100</v>
      </c>
      <c r="I22" s="120"/>
      <c r="J22" s="121"/>
      <c r="K22" s="333" t="s">
        <v>198</v>
      </c>
      <c r="L22" s="431">
        <v>37</v>
      </c>
      <c r="M22" s="430"/>
      <c r="N22" s="333" t="s">
        <v>234</v>
      </c>
      <c r="O22" s="429">
        <v>3</v>
      </c>
      <c r="P22" s="385">
        <v>82</v>
      </c>
      <c r="Q22" s="333" t="s">
        <v>45</v>
      </c>
      <c r="R22" s="176"/>
      <c r="S22" s="176"/>
      <c r="T22" s="176"/>
      <c r="U22" s="176"/>
      <c r="V22" s="176"/>
      <c r="W22" s="176"/>
      <c r="X22" s="176"/>
      <c r="Y22" s="177"/>
      <c r="Z22" s="178"/>
      <c r="AA22" s="121"/>
      <c r="AB22" s="121"/>
      <c r="AC22" s="121"/>
    </row>
    <row r="23" spans="3:29" ht="18.75" customHeight="1">
      <c r="C23" s="661"/>
      <c r="D23" s="663" t="s">
        <v>223</v>
      </c>
      <c r="E23" s="670">
        <v>1</v>
      </c>
      <c r="F23" s="432">
        <v>0</v>
      </c>
      <c r="G23" s="671">
        <v>0</v>
      </c>
      <c r="H23" s="659">
        <f>SUM(E23:G23)</f>
        <v>1</v>
      </c>
      <c r="I23" s="120"/>
      <c r="J23" s="121"/>
      <c r="K23" s="333" t="s">
        <v>224</v>
      </c>
      <c r="L23" s="431">
        <v>8</v>
      </c>
      <c r="M23" s="430"/>
      <c r="N23" s="333" t="s">
        <v>52</v>
      </c>
      <c r="O23" s="429">
        <v>6</v>
      </c>
      <c r="P23" s="385">
        <v>83</v>
      </c>
      <c r="Q23" s="333" t="s">
        <v>198</v>
      </c>
      <c r="R23" s="176"/>
      <c r="S23" s="176"/>
      <c r="T23" s="176"/>
      <c r="U23" s="176"/>
      <c r="V23" s="176"/>
      <c r="W23" s="176"/>
      <c r="X23" s="176"/>
      <c r="Y23" s="177"/>
      <c r="Z23" s="178"/>
      <c r="AA23" s="121"/>
      <c r="AB23" s="121"/>
      <c r="AC23" s="121"/>
    </row>
    <row r="24" spans="3:29" ht="11.25" customHeight="1" thickBot="1">
      <c r="C24" s="664"/>
      <c r="D24" s="664"/>
      <c r="E24" s="672"/>
      <c r="F24" s="673"/>
      <c r="G24" s="674"/>
      <c r="H24" s="659"/>
      <c r="I24" s="120"/>
      <c r="J24" s="121"/>
      <c r="K24" s="333" t="s">
        <v>57</v>
      </c>
      <c r="L24" s="431">
        <v>15</v>
      </c>
      <c r="M24" s="430"/>
      <c r="N24" s="333" t="s">
        <v>53</v>
      </c>
      <c r="O24" s="429">
        <v>1</v>
      </c>
      <c r="P24" s="385">
        <v>83</v>
      </c>
      <c r="Q24" s="333" t="s">
        <v>50</v>
      </c>
      <c r="R24" s="176"/>
      <c r="S24" s="176"/>
      <c r="T24" s="176"/>
      <c r="U24" s="176"/>
      <c r="V24" s="176"/>
      <c r="W24" s="176"/>
      <c r="X24" s="177"/>
      <c r="Y24" s="178"/>
      <c r="Z24" s="121"/>
      <c r="AA24" s="121"/>
      <c r="AB24" s="121"/>
    </row>
    <row r="25" spans="3:29" s="44" customFormat="1" ht="31.5" customHeight="1">
      <c r="C25" s="830" t="s">
        <v>6</v>
      </c>
      <c r="D25" s="830"/>
      <c r="E25" s="665">
        <f>SUM(E9:E24)</f>
        <v>167</v>
      </c>
      <c r="F25" s="660">
        <f>SUM(F9:F24)</f>
        <v>11</v>
      </c>
      <c r="G25" s="666">
        <f>SUM(G9:G24)</f>
        <v>1198</v>
      </c>
      <c r="H25" s="660">
        <f>SUM(H9:H24)</f>
        <v>1376</v>
      </c>
      <c r="I25" s="120"/>
      <c r="J25" s="336"/>
      <c r="K25" s="333" t="s">
        <v>197</v>
      </c>
      <c r="L25" s="431">
        <v>57</v>
      </c>
      <c r="M25" s="430"/>
      <c r="N25" s="384"/>
      <c r="O25" s="385"/>
      <c r="P25" s="385">
        <v>433</v>
      </c>
      <c r="Q25" s="333" t="s">
        <v>232</v>
      </c>
      <c r="R25" s="337"/>
      <c r="S25" s="337"/>
      <c r="T25" s="337"/>
      <c r="U25" s="337"/>
      <c r="V25" s="337"/>
      <c r="W25" s="337"/>
      <c r="X25" s="338"/>
      <c r="Y25" s="339"/>
      <c r="Z25" s="336"/>
      <c r="AA25" s="336"/>
      <c r="AB25" s="336"/>
    </row>
    <row r="26" spans="3:29" ht="24" customHeight="1">
      <c r="C26" s="97"/>
      <c r="D26" s="334"/>
      <c r="E26" s="97"/>
      <c r="F26" s="97"/>
      <c r="G26" s="97"/>
      <c r="H26" s="97"/>
      <c r="I26" s="120"/>
      <c r="J26" s="121"/>
      <c r="K26" s="384" t="s">
        <v>175</v>
      </c>
      <c r="L26" s="431">
        <f>167-144</f>
        <v>23</v>
      </c>
      <c r="M26" s="430">
        <f>SUM(L21:L25)</f>
        <v>144</v>
      </c>
      <c r="N26" s="384"/>
      <c r="O26" s="385"/>
      <c r="P26" s="385">
        <v>96</v>
      </c>
      <c r="Q26" s="333" t="s">
        <v>233</v>
      </c>
      <c r="R26" s="279">
        <f>SUM(P21:P26)</f>
        <v>888</v>
      </c>
      <c r="S26" s="176"/>
      <c r="T26" s="176"/>
      <c r="U26" s="176"/>
      <c r="V26" s="176"/>
      <c r="W26" s="176"/>
      <c r="X26" s="177"/>
      <c r="Y26" s="178"/>
      <c r="Z26" s="121"/>
      <c r="AA26" s="121"/>
      <c r="AB26" s="121"/>
    </row>
    <row r="27" spans="3:29" ht="24" customHeight="1">
      <c r="C27" s="97"/>
      <c r="D27" s="97"/>
      <c r="E27" s="97"/>
      <c r="F27" s="97"/>
      <c r="G27" s="97"/>
      <c r="H27" s="97"/>
      <c r="I27" s="120"/>
      <c r="J27" s="121"/>
      <c r="K27" s="333"/>
      <c r="L27" s="384">
        <f>SUM(L21:L26)</f>
        <v>167</v>
      </c>
      <c r="M27" s="307"/>
      <c r="N27" s="313"/>
      <c r="O27" s="313"/>
      <c r="P27" s="134">
        <f>1198-888</f>
        <v>310</v>
      </c>
      <c r="Q27" s="176" t="s">
        <v>175</v>
      </c>
      <c r="R27" s="176"/>
      <c r="S27" s="176"/>
      <c r="T27" s="176"/>
      <c r="U27" s="176"/>
      <c r="V27" s="176"/>
      <c r="W27" s="176"/>
      <c r="X27" s="177"/>
      <c r="Y27" s="178"/>
      <c r="Z27" s="121"/>
      <c r="AA27" s="121"/>
      <c r="AB27" s="121"/>
    </row>
    <row r="28" spans="3:29" ht="9" customHeight="1">
      <c r="C28" s="97"/>
      <c r="D28" s="97"/>
      <c r="E28" s="97"/>
      <c r="F28" s="97"/>
      <c r="G28" s="97"/>
      <c r="H28" s="97"/>
      <c r="I28" s="120"/>
      <c r="J28" s="121"/>
      <c r="K28" s="333" t="s">
        <v>193</v>
      </c>
      <c r="L28" s="384"/>
      <c r="M28" s="371"/>
      <c r="N28" s="372"/>
      <c r="O28" s="315"/>
      <c r="P28" s="279">
        <f>SUM(P21:P27)</f>
        <v>1198</v>
      </c>
      <c r="Q28" s="176"/>
      <c r="R28" s="176"/>
      <c r="S28" s="176"/>
      <c r="T28" s="176"/>
      <c r="U28" s="176"/>
      <c r="V28" s="176"/>
      <c r="W28" s="176"/>
      <c r="X28" s="40"/>
      <c r="Y28" s="179"/>
      <c r="Z28" s="121"/>
      <c r="AA28" s="121"/>
      <c r="AB28" s="121"/>
    </row>
    <row r="29" spans="3:29" ht="32.25" customHeight="1">
      <c r="C29" s="97"/>
      <c r="D29" s="97"/>
      <c r="E29" s="97"/>
      <c r="F29" s="97"/>
      <c r="G29" s="97"/>
      <c r="H29" s="97"/>
      <c r="I29" s="120"/>
      <c r="J29" s="121"/>
      <c r="K29" s="176"/>
      <c r="L29" s="176"/>
      <c r="M29" s="279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9"/>
      <c r="Z29" s="9"/>
      <c r="AA29" s="121"/>
      <c r="AB29" s="121"/>
      <c r="AC29" s="121"/>
    </row>
    <row r="30" spans="3:29" ht="24.95" customHeight="1">
      <c r="C30" s="97"/>
      <c r="D30" s="97"/>
      <c r="E30" s="97"/>
      <c r="F30" s="97"/>
      <c r="G30" s="97"/>
      <c r="H30" s="97"/>
      <c r="I30" s="120"/>
      <c r="J30" s="121"/>
      <c r="M30" s="173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9"/>
      <c r="Z30" s="9"/>
      <c r="AA30" s="121"/>
      <c r="AB30" s="121"/>
      <c r="AC30" s="121"/>
    </row>
    <row r="31" spans="3:29" ht="15.75" customHeight="1">
      <c r="C31" s="97"/>
      <c r="D31" s="97"/>
      <c r="E31" s="97"/>
      <c r="F31" s="97"/>
      <c r="G31" s="97"/>
      <c r="H31" s="97"/>
      <c r="I31" s="120"/>
      <c r="J31" s="121"/>
      <c r="K31" s="176"/>
      <c r="L31" s="176"/>
      <c r="M31" s="176"/>
      <c r="N31" s="176"/>
      <c r="O31" s="279"/>
      <c r="P31" s="176"/>
      <c r="Q31" s="176"/>
      <c r="R31" s="176"/>
      <c r="S31" s="176"/>
      <c r="T31" s="176"/>
      <c r="U31" s="176"/>
      <c r="V31" s="176"/>
      <c r="W31" s="176"/>
      <c r="X31" s="176"/>
      <c r="Y31" s="177"/>
      <c r="Z31" s="178"/>
      <c r="AA31" s="121"/>
      <c r="AB31" s="121"/>
      <c r="AC31" s="121"/>
    </row>
    <row r="32" spans="3:29" ht="24.95" customHeight="1">
      <c r="C32" s="97"/>
      <c r="D32" s="97"/>
      <c r="E32" s="97"/>
      <c r="F32" s="97"/>
      <c r="G32" s="97"/>
      <c r="H32" s="97"/>
      <c r="I32" s="120"/>
      <c r="J32" s="121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7"/>
      <c r="Z32" s="178"/>
      <c r="AA32" s="121"/>
      <c r="AB32" s="121"/>
      <c r="AC32" s="121"/>
    </row>
    <row r="33" spans="3:30" ht="14.25">
      <c r="C33" s="97"/>
      <c r="D33" s="97"/>
      <c r="E33" s="97"/>
      <c r="F33" s="97"/>
      <c r="G33" s="97"/>
      <c r="H33" s="97"/>
      <c r="I33" s="120"/>
      <c r="J33" s="120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7"/>
      <c r="Z33" s="178"/>
      <c r="AA33" s="121"/>
      <c r="AB33" s="121"/>
      <c r="AC33" s="121"/>
    </row>
    <row r="34" spans="3:30" ht="14.25">
      <c r="C34" s="97"/>
      <c r="D34" s="97"/>
      <c r="E34" s="97"/>
      <c r="F34" s="97"/>
      <c r="G34" s="97"/>
      <c r="H34" s="97"/>
      <c r="I34" s="120"/>
      <c r="J34" s="120">
        <f>9+9+27+55</f>
        <v>100</v>
      </c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7"/>
      <c r="Z34" s="178"/>
      <c r="AA34" s="121"/>
      <c r="AB34" s="121"/>
      <c r="AC34" s="121"/>
    </row>
    <row r="35" spans="3:30" ht="14.25">
      <c r="C35" s="97"/>
      <c r="D35" s="97"/>
      <c r="E35" s="97"/>
      <c r="F35" s="97"/>
      <c r="G35" s="97"/>
      <c r="H35" s="97"/>
      <c r="I35" s="120"/>
      <c r="J35" s="120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7"/>
      <c r="Z35" s="178"/>
      <c r="AA35" s="121"/>
      <c r="AB35" s="121"/>
      <c r="AC35" s="121"/>
    </row>
    <row r="36" spans="3:30" ht="14.25">
      <c r="C36" s="97"/>
      <c r="D36" s="97"/>
      <c r="E36" s="97"/>
      <c r="F36" s="97"/>
      <c r="G36" s="97"/>
      <c r="H36" s="97"/>
      <c r="I36" s="120"/>
      <c r="J36" s="120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7"/>
      <c r="Z36" s="178"/>
      <c r="AA36" s="121"/>
      <c r="AB36" s="121"/>
      <c r="AC36" s="121"/>
    </row>
    <row r="37" spans="3:30" ht="14.25">
      <c r="C37" s="97"/>
      <c r="D37" s="97"/>
      <c r="E37" s="97"/>
      <c r="F37" s="97"/>
      <c r="G37" s="97"/>
      <c r="H37" s="97"/>
      <c r="I37" s="120"/>
      <c r="J37" s="120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7"/>
      <c r="Z37" s="178"/>
      <c r="AA37" s="121"/>
      <c r="AB37" s="121"/>
      <c r="AC37" s="121"/>
    </row>
    <row r="38" spans="3:30" ht="14.25">
      <c r="C38" s="97"/>
      <c r="D38" s="97"/>
      <c r="E38" s="97"/>
      <c r="F38" s="97"/>
      <c r="G38" s="97"/>
      <c r="H38" s="97"/>
      <c r="I38" s="120"/>
      <c r="J38" s="120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7"/>
      <c r="Z38" s="178"/>
      <c r="AA38" s="121"/>
      <c r="AB38" s="121"/>
      <c r="AC38" s="121"/>
    </row>
    <row r="39" spans="3:30" ht="14.25">
      <c r="C39" s="97"/>
      <c r="D39" s="97"/>
      <c r="E39" s="97"/>
      <c r="F39" s="97"/>
      <c r="G39" s="97"/>
      <c r="H39" s="97"/>
      <c r="I39" s="120"/>
      <c r="J39" s="120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21"/>
      <c r="AA39" s="121"/>
      <c r="AB39" s="121"/>
      <c r="AC39" s="121"/>
      <c r="AD39" s="121"/>
    </row>
    <row r="40" spans="3:30" ht="14.25">
      <c r="C40" s="97"/>
      <c r="D40" s="97"/>
      <c r="E40" s="97"/>
      <c r="F40" s="97"/>
      <c r="G40" s="97"/>
      <c r="H40" s="97"/>
      <c r="I40" s="120"/>
      <c r="J40" s="120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21"/>
      <c r="AA40" s="121"/>
      <c r="AB40" s="121"/>
      <c r="AC40" s="121"/>
      <c r="AD40" s="121"/>
    </row>
    <row r="41" spans="3:30" ht="14.25">
      <c r="C41" s="97"/>
      <c r="D41" s="97"/>
      <c r="E41" s="97"/>
      <c r="F41" s="97"/>
      <c r="G41" s="97"/>
      <c r="H41" s="97"/>
      <c r="I41" s="120"/>
      <c r="J41" s="120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21"/>
      <c r="AA41" s="121"/>
      <c r="AB41" s="121"/>
      <c r="AC41" s="121"/>
      <c r="AD41" s="121"/>
    </row>
    <row r="42" spans="3:30" ht="14.25">
      <c r="C42" s="97"/>
      <c r="D42" s="97"/>
      <c r="E42" s="97"/>
      <c r="F42" s="97"/>
      <c r="G42" s="97"/>
      <c r="H42" s="97"/>
      <c r="I42" s="120"/>
      <c r="J42" s="120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21"/>
      <c r="AA42" s="121"/>
      <c r="AB42" s="121"/>
      <c r="AC42" s="121"/>
      <c r="AD42" s="121"/>
    </row>
    <row r="43" spans="3:30" ht="14.25">
      <c r="C43" s="97"/>
      <c r="D43" s="97"/>
      <c r="E43" s="97"/>
      <c r="F43" s="97"/>
      <c r="G43" s="97"/>
      <c r="H43" s="97"/>
      <c r="I43" s="120"/>
      <c r="J43" s="120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21"/>
      <c r="AA43" s="121"/>
      <c r="AB43" s="121"/>
      <c r="AC43" s="121"/>
      <c r="AD43" s="121"/>
    </row>
    <row r="44" spans="3:30" ht="14.25">
      <c r="C44" s="97"/>
      <c r="D44" s="97"/>
      <c r="E44" s="97"/>
      <c r="F44" s="97"/>
      <c r="G44" s="97"/>
      <c r="H44" s="97"/>
      <c r="I44" s="120"/>
      <c r="J44" s="120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21"/>
      <c r="AA44" s="121"/>
      <c r="AB44" s="121"/>
      <c r="AC44" s="121"/>
      <c r="AD44" s="121"/>
    </row>
    <row r="45" spans="3:30" ht="14.25">
      <c r="C45" s="97"/>
      <c r="D45" s="97"/>
      <c r="E45" s="97"/>
      <c r="F45" s="97"/>
      <c r="G45" s="97"/>
      <c r="H45" s="97"/>
      <c r="I45" s="120"/>
      <c r="J45" s="120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20"/>
      <c r="AA45" s="120"/>
      <c r="AB45" s="120"/>
      <c r="AC45" s="120"/>
      <c r="AD45" s="120"/>
    </row>
    <row r="46" spans="3:30" ht="14.25">
      <c r="C46" s="97"/>
      <c r="D46" s="97"/>
      <c r="E46" s="97"/>
      <c r="F46" s="97"/>
      <c r="G46" s="97"/>
      <c r="H46" s="97"/>
      <c r="I46" s="120"/>
      <c r="J46" s="120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20"/>
      <c r="AA46" s="120"/>
      <c r="AB46" s="120"/>
      <c r="AC46" s="120"/>
      <c r="AD46" s="120"/>
    </row>
    <row r="47" spans="3:30" ht="14.25">
      <c r="C47" s="97"/>
      <c r="D47" s="97"/>
      <c r="E47" s="97"/>
      <c r="F47" s="97"/>
      <c r="G47" s="97"/>
      <c r="H47" s="97"/>
      <c r="I47" s="120"/>
      <c r="J47" s="120"/>
      <c r="K47" s="176"/>
      <c r="L47" s="176"/>
      <c r="M47" s="176"/>
      <c r="N47" s="176"/>
      <c r="O47" s="176"/>
      <c r="P47" s="176"/>
      <c r="Q47" s="176"/>
      <c r="R47" s="176"/>
      <c r="S47" s="176"/>
      <c r="T47" s="176"/>
      <c r="U47" s="176"/>
      <c r="V47" s="176"/>
      <c r="W47" s="176"/>
      <c r="X47" s="176"/>
      <c r="Y47" s="176"/>
      <c r="Z47" s="120"/>
      <c r="AA47" s="120"/>
      <c r="AB47" s="120"/>
      <c r="AC47" s="120"/>
      <c r="AD47" s="120"/>
    </row>
    <row r="48" spans="3:30" ht="14.25">
      <c r="C48" s="97"/>
      <c r="D48" s="97"/>
      <c r="E48" s="97"/>
      <c r="F48" s="97"/>
      <c r="G48" s="97"/>
      <c r="H48" s="97"/>
      <c r="I48" s="120"/>
      <c r="J48" s="120"/>
      <c r="K48" s="176"/>
      <c r="L48" s="176"/>
      <c r="M48" s="176"/>
      <c r="N48" s="176"/>
      <c r="O48" s="176"/>
      <c r="P48" s="176"/>
      <c r="Q48" s="176"/>
      <c r="R48" s="176"/>
      <c r="S48" s="176"/>
      <c r="T48" s="176"/>
      <c r="U48" s="176"/>
      <c r="V48" s="176"/>
      <c r="W48" s="176"/>
      <c r="X48" s="176"/>
      <c r="Y48" s="176"/>
      <c r="Z48" s="120"/>
      <c r="AA48" s="120"/>
      <c r="AB48" s="120"/>
      <c r="AC48" s="120"/>
      <c r="AD48" s="120"/>
    </row>
    <row r="49" spans="3:33" ht="14.25">
      <c r="C49" s="97"/>
      <c r="D49" s="97"/>
      <c r="E49" s="97"/>
      <c r="F49" s="97"/>
      <c r="G49" s="97"/>
      <c r="H49" s="97"/>
      <c r="I49" s="120"/>
      <c r="J49" s="120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20"/>
      <c r="AA49" s="120"/>
      <c r="AB49" s="120"/>
      <c r="AC49" s="120"/>
      <c r="AD49" s="120"/>
    </row>
    <row r="50" spans="3:33" ht="14.25">
      <c r="C50" s="97"/>
      <c r="D50" s="97"/>
      <c r="E50" s="97"/>
      <c r="F50" s="97"/>
      <c r="G50" s="97"/>
      <c r="H50" s="97"/>
      <c r="I50" s="120"/>
      <c r="J50" s="120"/>
      <c r="K50" s="176"/>
      <c r="L50" s="176"/>
      <c r="M50" s="176"/>
      <c r="N50" s="176"/>
      <c r="O50" s="176"/>
      <c r="P50" s="176"/>
      <c r="Q50" s="176"/>
      <c r="R50" s="176"/>
      <c r="S50" s="176"/>
      <c r="T50" s="176"/>
      <c r="U50" s="176"/>
      <c r="V50" s="176"/>
      <c r="W50" s="176"/>
      <c r="X50" s="176"/>
      <c r="Y50" s="176"/>
      <c r="Z50" s="120"/>
      <c r="AA50" s="120"/>
      <c r="AB50" s="120"/>
      <c r="AC50" s="120"/>
      <c r="AD50" s="120"/>
    </row>
    <row r="51" spans="3:33" ht="14.25">
      <c r="C51" s="97"/>
      <c r="D51" s="97"/>
      <c r="E51" s="97"/>
      <c r="F51" s="97"/>
      <c r="G51" s="97"/>
      <c r="H51" s="97"/>
      <c r="I51" s="120"/>
      <c r="J51" s="120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76"/>
      <c r="Z51" s="120"/>
      <c r="AA51" s="120"/>
      <c r="AB51" s="120"/>
      <c r="AC51" s="120"/>
      <c r="AD51" s="120"/>
    </row>
    <row r="52" spans="3:33" ht="14.25">
      <c r="C52" s="97"/>
      <c r="D52" s="97"/>
      <c r="E52" s="97"/>
      <c r="F52" s="97"/>
      <c r="G52" s="97"/>
      <c r="H52" s="97"/>
      <c r="I52" s="120"/>
      <c r="J52" s="120"/>
      <c r="K52" s="176"/>
      <c r="L52" s="176"/>
      <c r="M52" s="176"/>
      <c r="N52" s="176"/>
      <c r="O52" s="176"/>
      <c r="P52" s="176"/>
      <c r="Q52" s="176"/>
      <c r="R52" s="176"/>
      <c r="S52" s="176"/>
      <c r="T52" s="176"/>
      <c r="U52" s="176"/>
      <c r="V52" s="176"/>
      <c r="W52" s="176"/>
      <c r="X52" s="176"/>
      <c r="Y52" s="176"/>
      <c r="Z52" s="120"/>
      <c r="AA52" s="120"/>
      <c r="AB52" s="120"/>
      <c r="AC52" s="120"/>
      <c r="AD52" s="120"/>
    </row>
    <row r="53" spans="3:33" ht="14.25">
      <c r="C53" s="97"/>
      <c r="D53" s="97"/>
      <c r="E53" s="97"/>
      <c r="F53" s="97"/>
      <c r="G53" s="97"/>
      <c r="H53" s="97"/>
      <c r="I53" s="120"/>
      <c r="J53" s="120"/>
      <c r="K53" s="176"/>
      <c r="L53" s="176"/>
      <c r="M53" s="176"/>
      <c r="N53" s="176"/>
      <c r="O53" s="176"/>
      <c r="P53" s="176"/>
      <c r="Q53" s="176"/>
      <c r="R53" s="176"/>
      <c r="S53" s="176"/>
      <c r="T53" s="176"/>
      <c r="U53" s="176"/>
      <c r="V53" s="176"/>
      <c r="W53" s="176"/>
      <c r="X53" s="176"/>
      <c r="Y53" s="176"/>
      <c r="Z53" s="176"/>
      <c r="AA53" s="176"/>
      <c r="AB53" s="176"/>
      <c r="AC53" s="176"/>
      <c r="AD53" s="176"/>
      <c r="AE53" s="176"/>
      <c r="AF53" s="176"/>
      <c r="AG53" s="176"/>
    </row>
    <row r="54" spans="3:33" ht="14.25">
      <c r="C54" s="97"/>
      <c r="D54" s="97"/>
      <c r="E54" s="97"/>
      <c r="F54" s="97"/>
      <c r="G54" s="97"/>
      <c r="H54" s="97"/>
      <c r="I54" s="120"/>
      <c r="J54" s="120"/>
      <c r="K54" s="176"/>
      <c r="L54" s="176"/>
      <c r="M54" s="176"/>
      <c r="N54" s="176"/>
      <c r="O54" s="176"/>
      <c r="P54" s="176"/>
      <c r="Q54" s="176"/>
      <c r="R54" s="176"/>
      <c r="S54" s="176"/>
      <c r="T54" s="176"/>
      <c r="U54" s="176"/>
      <c r="V54" s="176"/>
      <c r="W54" s="176"/>
      <c r="X54" s="176"/>
      <c r="Y54" s="176"/>
      <c r="Z54" s="176"/>
      <c r="AA54" s="176"/>
      <c r="AB54" s="176"/>
      <c r="AC54" s="176"/>
      <c r="AD54" s="176"/>
      <c r="AE54" s="176"/>
      <c r="AF54" s="176"/>
      <c r="AG54" s="176"/>
    </row>
    <row r="55" spans="3:33" ht="14.25">
      <c r="C55" s="97"/>
      <c r="D55" s="97"/>
      <c r="E55" s="97"/>
      <c r="F55" s="97"/>
      <c r="G55" s="97"/>
      <c r="H55" s="97"/>
      <c r="I55" s="120"/>
      <c r="J55" s="120"/>
      <c r="K55" s="176"/>
      <c r="L55" s="176"/>
      <c r="M55" s="176"/>
      <c r="N55" s="176"/>
      <c r="O55" s="176"/>
      <c r="P55" s="176"/>
      <c r="Q55" s="176"/>
      <c r="R55" s="176"/>
      <c r="S55" s="176"/>
      <c r="T55" s="176"/>
      <c r="U55" s="176"/>
      <c r="V55" s="176"/>
      <c r="W55" s="176"/>
      <c r="X55" s="176"/>
      <c r="Y55" s="176"/>
      <c r="Z55" s="176"/>
      <c r="AA55" s="176"/>
      <c r="AB55" s="176"/>
      <c r="AC55" s="176"/>
      <c r="AD55" s="176"/>
      <c r="AE55" s="176"/>
      <c r="AF55" s="176"/>
      <c r="AG55" s="176"/>
    </row>
    <row r="56" spans="3:33" ht="14.25">
      <c r="C56" s="97"/>
      <c r="D56" s="97"/>
      <c r="E56" s="97"/>
      <c r="F56" s="97"/>
      <c r="G56" s="97"/>
      <c r="H56" s="97"/>
      <c r="I56" s="120"/>
      <c r="J56" s="120"/>
      <c r="U56" s="176"/>
      <c r="V56" s="176"/>
      <c r="W56" s="176"/>
      <c r="X56" s="176"/>
      <c r="Y56" s="176"/>
      <c r="Z56" s="176"/>
      <c r="AA56" s="176"/>
      <c r="AB56" s="176"/>
      <c r="AC56" s="176"/>
      <c r="AD56" s="176"/>
      <c r="AE56" s="176"/>
      <c r="AF56" s="176"/>
      <c r="AG56" s="176"/>
    </row>
    <row r="57" spans="3:33" ht="14.25">
      <c r="C57" s="97"/>
      <c r="D57" s="97"/>
      <c r="E57" s="97"/>
      <c r="F57" s="97"/>
      <c r="G57" s="97"/>
      <c r="H57" s="97"/>
      <c r="I57" s="120"/>
      <c r="J57" s="120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</row>
    <row r="58" spans="3:33" ht="15">
      <c r="C58" s="97"/>
      <c r="D58" s="97"/>
      <c r="E58" s="97"/>
      <c r="F58" s="97"/>
      <c r="G58" s="97"/>
      <c r="H58" s="97"/>
      <c r="I58" s="120"/>
      <c r="J58" s="123"/>
      <c r="U58" s="176"/>
      <c r="V58" s="176"/>
      <c r="W58" s="176"/>
      <c r="X58" s="176"/>
      <c r="Y58" s="176"/>
      <c r="Z58" s="176"/>
      <c r="AA58" s="176"/>
      <c r="AB58" s="176"/>
      <c r="AC58" s="176"/>
      <c r="AD58" s="176"/>
      <c r="AE58" s="176"/>
      <c r="AF58" s="176"/>
      <c r="AG58" s="176"/>
    </row>
    <row r="59" spans="3:33" ht="14.25">
      <c r="C59" s="97"/>
      <c r="D59" s="97"/>
      <c r="E59" s="97"/>
      <c r="F59" s="97"/>
      <c r="G59" s="97"/>
      <c r="H59" s="97"/>
      <c r="I59" s="120"/>
      <c r="J59" s="120"/>
      <c r="U59" s="176"/>
      <c r="V59" s="176"/>
      <c r="W59" s="176"/>
      <c r="X59" s="176"/>
      <c r="Y59" s="176"/>
      <c r="Z59" s="176"/>
      <c r="AA59" s="176"/>
      <c r="AB59" s="176"/>
      <c r="AC59" s="176"/>
      <c r="AD59" s="176"/>
      <c r="AE59" s="176"/>
      <c r="AF59" s="176"/>
      <c r="AG59" s="176"/>
    </row>
    <row r="60" spans="3:33" ht="14.25">
      <c r="C60" s="97"/>
      <c r="D60" s="97"/>
      <c r="E60" s="97"/>
      <c r="F60" s="97"/>
      <c r="G60" s="97"/>
      <c r="H60" s="97"/>
      <c r="I60" s="120"/>
      <c r="J60" s="120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</row>
    <row r="61" spans="3:33" ht="14.25">
      <c r="C61" s="97"/>
      <c r="D61" s="97"/>
      <c r="E61" s="97"/>
      <c r="F61" s="97"/>
      <c r="G61" s="97"/>
      <c r="H61" s="97"/>
      <c r="I61" s="120"/>
      <c r="J61" s="120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</row>
    <row r="62" spans="3:33" ht="14.25">
      <c r="C62" s="97"/>
      <c r="D62" s="97"/>
      <c r="E62" s="97"/>
      <c r="F62" s="97"/>
      <c r="G62" s="97"/>
      <c r="H62" s="97"/>
      <c r="I62" s="120"/>
      <c r="J62" s="120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</row>
    <row r="63" spans="3:33" ht="12" customHeight="1">
      <c r="C63" s="423" t="s">
        <v>227</v>
      </c>
      <c r="D63" s="78"/>
      <c r="E63" s="97"/>
      <c r="F63" s="97"/>
      <c r="G63" s="97"/>
      <c r="H63" s="97"/>
      <c r="I63" s="120"/>
      <c r="J63" s="120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</row>
    <row r="64" spans="3:33" ht="15">
      <c r="C64" s="423" t="s">
        <v>269</v>
      </c>
      <c r="D64" s="78"/>
      <c r="E64" s="97"/>
      <c r="F64" s="97"/>
      <c r="G64" s="97"/>
      <c r="H64" s="97"/>
      <c r="I64" s="120"/>
      <c r="J64" s="120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</row>
    <row r="65" spans="2:33" ht="15">
      <c r="C65" s="78"/>
      <c r="D65" s="335"/>
      <c r="E65" s="97"/>
      <c r="F65" s="97"/>
      <c r="G65" s="97"/>
      <c r="H65" s="97"/>
      <c r="I65" s="120"/>
      <c r="J65" s="120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</row>
    <row r="66" spans="2:33">
      <c r="C66" s="120"/>
      <c r="D66" s="120"/>
      <c r="E66" s="120"/>
      <c r="F66" s="120"/>
      <c r="G66" s="120"/>
      <c r="H66" s="120"/>
      <c r="I66" s="120"/>
      <c r="J66" s="120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</row>
    <row r="67" spans="2:33">
      <c r="C67" s="120"/>
      <c r="D67" s="120"/>
      <c r="E67" s="120"/>
      <c r="F67" s="120"/>
      <c r="G67" s="120"/>
      <c r="H67" s="120"/>
      <c r="I67" s="120"/>
      <c r="J67" s="120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</row>
    <row r="68" spans="2:33">
      <c r="C68" s="120"/>
      <c r="D68" s="120"/>
      <c r="E68" s="120"/>
      <c r="F68" s="120"/>
      <c r="G68" s="120"/>
      <c r="H68" s="120"/>
      <c r="I68" s="120"/>
      <c r="J68" s="120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</row>
    <row r="69" spans="2:33">
      <c r="C69" s="120"/>
      <c r="D69" s="120"/>
      <c r="E69" s="120"/>
      <c r="F69" s="120"/>
      <c r="G69" s="120"/>
      <c r="H69" s="120"/>
      <c r="I69" s="120"/>
      <c r="J69" s="120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</row>
    <row r="70" spans="2:33">
      <c r="B70" s="9"/>
      <c r="C70" s="9"/>
      <c r="D70" s="9"/>
      <c r="E70" s="121"/>
      <c r="F70" s="121"/>
      <c r="G70" s="121"/>
      <c r="H70" s="120"/>
      <c r="I70" s="120"/>
      <c r="J70" s="120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</row>
    <row r="71" spans="2:33">
      <c r="B71" s="9"/>
      <c r="C71" s="121"/>
      <c r="D71" s="121"/>
      <c r="E71" s="121"/>
      <c r="F71" s="121"/>
      <c r="G71" s="121"/>
      <c r="H71" s="120"/>
      <c r="I71" s="120"/>
      <c r="J71" s="120"/>
      <c r="V71" s="176"/>
      <c r="W71" s="176"/>
      <c r="X71" s="176"/>
      <c r="Y71" s="176"/>
      <c r="Z71" s="176"/>
      <c r="AA71" s="176"/>
      <c r="AB71" s="176"/>
      <c r="AC71" s="176"/>
      <c r="AD71" s="176"/>
      <c r="AE71" s="176"/>
      <c r="AF71" s="176"/>
      <c r="AG71" s="176"/>
    </row>
    <row r="72" spans="2:33">
      <c r="B72" s="9"/>
      <c r="C72" s="828"/>
      <c r="D72" s="828"/>
      <c r="E72" s="829"/>
      <c r="F72" s="829"/>
      <c r="G72" s="829"/>
      <c r="H72" s="124"/>
      <c r="I72" s="121"/>
      <c r="J72" s="120"/>
      <c r="V72" s="176"/>
      <c r="W72" s="176"/>
      <c r="X72" s="176"/>
      <c r="Y72" s="176"/>
      <c r="Z72" s="176"/>
      <c r="AA72" s="176"/>
      <c r="AB72" s="176"/>
      <c r="AC72" s="176"/>
      <c r="AD72" s="176"/>
      <c r="AE72" s="176"/>
      <c r="AF72" s="176"/>
      <c r="AG72" s="176"/>
    </row>
    <row r="73" spans="2:33">
      <c r="B73" s="9"/>
      <c r="C73" s="828"/>
      <c r="D73" s="828"/>
      <c r="E73" s="211"/>
      <c r="F73" s="211"/>
      <c r="G73" s="211"/>
      <c r="I73" s="9"/>
      <c r="J73" s="120"/>
      <c r="V73" s="176"/>
      <c r="W73" s="176"/>
      <c r="X73" s="176"/>
      <c r="Y73" s="176"/>
      <c r="Z73" s="176"/>
      <c r="AA73" s="176"/>
      <c r="AB73" s="176"/>
      <c r="AC73" s="176"/>
      <c r="AD73" s="176"/>
      <c r="AE73" s="176"/>
      <c r="AF73" s="176"/>
      <c r="AG73" s="176"/>
    </row>
    <row r="74" spans="2:33">
      <c r="B74" s="9"/>
      <c r="C74" s="828"/>
      <c r="D74" s="828"/>
      <c r="E74" s="211"/>
      <c r="F74" s="211"/>
      <c r="G74" s="211"/>
      <c r="I74" s="9"/>
      <c r="J74" s="176"/>
      <c r="V74" s="176"/>
      <c r="W74" s="176"/>
      <c r="X74" s="176"/>
      <c r="Y74" s="176"/>
      <c r="Z74" s="176"/>
      <c r="AA74" s="176"/>
      <c r="AB74" s="176"/>
      <c r="AC74" s="176"/>
      <c r="AD74" s="176"/>
      <c r="AE74" s="176"/>
      <c r="AF74" s="176"/>
      <c r="AG74" s="176"/>
    </row>
    <row r="75" spans="2:33">
      <c r="B75" s="9"/>
      <c r="C75" s="212"/>
      <c r="D75" s="139"/>
      <c r="E75" s="213"/>
      <c r="F75" s="213"/>
      <c r="G75" s="213"/>
      <c r="I75" s="9"/>
      <c r="J75" s="176"/>
      <c r="V75" s="176"/>
      <c r="W75" s="176"/>
      <c r="X75" s="176"/>
      <c r="Y75" s="176"/>
      <c r="Z75" s="176"/>
      <c r="AA75" s="176"/>
      <c r="AB75" s="176"/>
      <c r="AC75" s="176"/>
      <c r="AD75" s="176"/>
      <c r="AE75" s="176"/>
      <c r="AF75" s="176"/>
      <c r="AG75" s="176"/>
    </row>
    <row r="76" spans="2:33" ht="23.25" customHeight="1">
      <c r="B76" s="9"/>
      <c r="C76" s="212"/>
      <c r="D76" s="139"/>
      <c r="E76" s="213"/>
      <c r="F76" s="213"/>
      <c r="G76" s="213"/>
      <c r="I76" s="9"/>
      <c r="J76" s="8"/>
      <c r="V76" s="176"/>
      <c r="W76" s="176"/>
      <c r="X76" s="176"/>
      <c r="Y76" s="176"/>
      <c r="Z76" s="176"/>
      <c r="AA76" s="176"/>
      <c r="AB76" s="176"/>
      <c r="AC76" s="176"/>
      <c r="AD76" s="176"/>
      <c r="AE76" s="176"/>
      <c r="AF76" s="176"/>
      <c r="AG76" s="176"/>
    </row>
    <row r="77" spans="2:33" ht="15">
      <c r="B77" s="9"/>
      <c r="C77" s="212"/>
      <c r="D77" s="139"/>
      <c r="E77" s="213"/>
      <c r="F77" s="213"/>
      <c r="G77" s="213"/>
      <c r="I77" s="9"/>
      <c r="J77" s="196"/>
      <c r="V77" s="176"/>
      <c r="W77" s="176"/>
      <c r="X77" s="176"/>
      <c r="Y77" s="176"/>
      <c r="Z77" s="176"/>
      <c r="AA77" s="176"/>
      <c r="AB77" s="176"/>
      <c r="AC77" s="176"/>
      <c r="AD77" s="176"/>
      <c r="AE77" s="176"/>
      <c r="AF77" s="176"/>
      <c r="AG77" s="176"/>
    </row>
    <row r="78" spans="2:33">
      <c r="B78" s="9"/>
      <c r="C78" s="212"/>
      <c r="D78" s="139"/>
      <c r="E78" s="213"/>
      <c r="F78" s="213"/>
      <c r="G78" s="213"/>
      <c r="I78" s="9"/>
      <c r="J78" s="197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</row>
    <row r="79" spans="2:33" ht="18" customHeight="1">
      <c r="B79" s="9"/>
      <c r="C79" s="212"/>
      <c r="D79" s="139"/>
      <c r="E79" s="213"/>
      <c r="F79" s="213"/>
      <c r="G79" s="213"/>
      <c r="I79" s="9"/>
      <c r="J79" s="197"/>
      <c r="Z79" s="176"/>
      <c r="AA79" s="176"/>
      <c r="AB79" s="176"/>
      <c r="AC79" s="176"/>
      <c r="AD79" s="176"/>
      <c r="AE79" s="176"/>
      <c r="AF79" s="176"/>
      <c r="AG79" s="176"/>
    </row>
    <row r="80" spans="2:33" ht="18" customHeight="1">
      <c r="B80" s="9"/>
      <c r="C80" s="212"/>
      <c r="D80" s="139"/>
      <c r="E80" s="213"/>
      <c r="F80" s="213"/>
      <c r="G80" s="213"/>
      <c r="I80" s="9"/>
      <c r="J80" s="197"/>
      <c r="Z80" s="176"/>
      <c r="AA80" s="176"/>
      <c r="AB80" s="176"/>
      <c r="AC80" s="176"/>
      <c r="AD80" s="176"/>
      <c r="AE80" s="176"/>
      <c r="AF80" s="176"/>
      <c r="AG80" s="176"/>
    </row>
    <row r="81" spans="2:33" ht="18" customHeight="1">
      <c r="B81" s="9"/>
      <c r="C81" s="212"/>
      <c r="D81" s="139"/>
      <c r="E81" s="213"/>
      <c r="F81" s="213"/>
      <c r="G81" s="213"/>
      <c r="I81" s="9"/>
      <c r="J81" s="197"/>
      <c r="Z81" s="176"/>
      <c r="AA81" s="176"/>
      <c r="AB81" s="176"/>
      <c r="AC81" s="176"/>
      <c r="AD81" s="176"/>
      <c r="AE81" s="176"/>
      <c r="AF81" s="176"/>
      <c r="AG81" s="176"/>
    </row>
    <row r="82" spans="2:33" ht="18" customHeight="1">
      <c r="B82" s="9"/>
      <c r="C82" s="212"/>
      <c r="D82" s="139"/>
      <c r="E82" s="213"/>
      <c r="F82" s="213"/>
      <c r="G82" s="213"/>
      <c r="I82" s="9"/>
      <c r="J82" s="197"/>
      <c r="Z82" s="176"/>
      <c r="AA82" s="176"/>
      <c r="AB82" s="176"/>
      <c r="AC82" s="176"/>
      <c r="AD82" s="176"/>
      <c r="AE82" s="176"/>
      <c r="AF82" s="176"/>
      <c r="AG82" s="176"/>
    </row>
    <row r="83" spans="2:33" ht="18" customHeight="1">
      <c r="B83" s="9"/>
      <c r="C83" s="212"/>
      <c r="D83" s="139"/>
      <c r="E83" s="213"/>
      <c r="F83" s="213"/>
      <c r="G83" s="213"/>
      <c r="I83" s="9"/>
      <c r="J83" s="197"/>
      <c r="Z83" s="176"/>
      <c r="AA83" s="176"/>
      <c r="AB83" s="176"/>
      <c r="AC83" s="176"/>
      <c r="AD83" s="176"/>
      <c r="AE83" s="176"/>
      <c r="AF83" s="176"/>
      <c r="AG83" s="176"/>
    </row>
    <row r="84" spans="2:33" ht="18" customHeight="1">
      <c r="B84" s="9"/>
      <c r="C84" s="212"/>
      <c r="D84" s="139"/>
      <c r="E84" s="213"/>
      <c r="F84" s="213"/>
      <c r="G84" s="213"/>
      <c r="I84" s="9"/>
      <c r="J84" s="9"/>
      <c r="Z84" s="176"/>
      <c r="AA84" s="176"/>
      <c r="AB84" s="176"/>
      <c r="AC84" s="176"/>
      <c r="AD84" s="176"/>
      <c r="AE84" s="176"/>
      <c r="AF84" s="176"/>
      <c r="AG84" s="176"/>
    </row>
    <row r="85" spans="2:33" ht="18" customHeight="1">
      <c r="B85" s="9"/>
      <c r="C85" s="212"/>
      <c r="D85" s="139"/>
      <c r="E85" s="213"/>
      <c r="F85" s="213"/>
      <c r="G85" s="213"/>
      <c r="I85" s="9"/>
      <c r="J85" s="9"/>
      <c r="Z85" s="176"/>
      <c r="AA85" s="176"/>
      <c r="AB85" s="176"/>
      <c r="AC85" s="176"/>
      <c r="AD85" s="176"/>
      <c r="AE85" s="176"/>
      <c r="AF85" s="176"/>
      <c r="AG85" s="176"/>
    </row>
    <row r="86" spans="2:33" ht="18" customHeight="1">
      <c r="B86" s="9"/>
      <c r="C86" s="212"/>
      <c r="D86" s="139"/>
      <c r="E86" s="213"/>
      <c r="F86" s="213"/>
      <c r="G86" s="213"/>
      <c r="I86" s="9"/>
      <c r="J86" s="9"/>
      <c r="Z86" s="176"/>
      <c r="AA86" s="176"/>
      <c r="AB86" s="176"/>
      <c r="AC86" s="176"/>
      <c r="AD86" s="176"/>
      <c r="AE86" s="176"/>
      <c r="AF86" s="176"/>
      <c r="AG86" s="176"/>
    </row>
    <row r="87" spans="2:33" ht="18" customHeight="1">
      <c r="B87" s="9"/>
      <c r="C87" s="212"/>
      <c r="D87" s="139"/>
      <c r="E87" s="213"/>
      <c r="F87" s="213"/>
      <c r="G87" s="213"/>
      <c r="I87" s="9"/>
      <c r="J87" s="197"/>
      <c r="Z87" s="176"/>
      <c r="AA87" s="176"/>
      <c r="AB87" s="176"/>
      <c r="AC87" s="176"/>
      <c r="AD87" s="176"/>
      <c r="AE87" s="176"/>
      <c r="AF87" s="176"/>
      <c r="AG87" s="176"/>
    </row>
    <row r="88" spans="2:33" ht="18" customHeight="1">
      <c r="B88" s="9"/>
      <c r="C88" s="212"/>
      <c r="D88" s="139"/>
      <c r="E88" s="213"/>
      <c r="F88" s="213"/>
      <c r="G88" s="213"/>
      <c r="I88" s="9"/>
      <c r="J88" s="197"/>
      <c r="Z88" s="176"/>
      <c r="AA88" s="176"/>
      <c r="AB88" s="176"/>
      <c r="AC88" s="176"/>
      <c r="AD88" s="176"/>
      <c r="AE88" s="176"/>
      <c r="AF88" s="176"/>
      <c r="AG88" s="176"/>
    </row>
    <row r="89" spans="2:33" ht="18" customHeight="1">
      <c r="B89" s="9"/>
      <c r="C89" s="212"/>
      <c r="D89" s="139"/>
      <c r="E89" s="213"/>
      <c r="F89" s="213"/>
      <c r="G89" s="213"/>
      <c r="I89" s="9"/>
      <c r="J89" s="197"/>
      <c r="Z89" s="176"/>
      <c r="AA89" s="176"/>
      <c r="AB89" s="176"/>
      <c r="AC89" s="176"/>
      <c r="AD89" s="176"/>
      <c r="AE89" s="176"/>
      <c r="AF89" s="176"/>
      <c r="AG89" s="176"/>
    </row>
    <row r="90" spans="2:33" ht="18" customHeight="1">
      <c r="B90" s="9"/>
      <c r="C90" s="9"/>
      <c r="D90" s="9"/>
      <c r="E90" s="9"/>
      <c r="F90" s="9"/>
      <c r="G90" s="9"/>
      <c r="I90" s="9"/>
      <c r="J90" s="197"/>
      <c r="Z90" s="176"/>
      <c r="AA90" s="176"/>
      <c r="AB90" s="176"/>
      <c r="AC90" s="176"/>
      <c r="AD90" s="176"/>
      <c r="AE90" s="176"/>
      <c r="AF90" s="176"/>
      <c r="AG90" s="176"/>
    </row>
    <row r="91" spans="2:33" ht="18" customHeight="1">
      <c r="B91" s="9"/>
      <c r="C91" s="9"/>
      <c r="D91" s="9"/>
      <c r="E91" s="9"/>
      <c r="F91" s="9"/>
      <c r="G91" s="9"/>
      <c r="I91" s="9"/>
      <c r="J91" s="197"/>
      <c r="Z91" s="176"/>
      <c r="AA91" s="176"/>
      <c r="AB91" s="176"/>
      <c r="AC91" s="176"/>
      <c r="AD91" s="176"/>
      <c r="AE91" s="176"/>
      <c r="AF91" s="176"/>
      <c r="AG91" s="176"/>
    </row>
    <row r="92" spans="2:33" ht="18" customHeight="1">
      <c r="B92" s="9"/>
      <c r="C92" s="9"/>
      <c r="D92" s="9"/>
      <c r="E92" s="9"/>
      <c r="F92" s="9"/>
      <c r="G92" s="9"/>
      <c r="I92" s="9"/>
      <c r="J92" s="197"/>
      <c r="Z92" s="176"/>
      <c r="AA92" s="176"/>
      <c r="AB92" s="176"/>
      <c r="AC92" s="176"/>
      <c r="AD92" s="176"/>
      <c r="AE92" s="176"/>
      <c r="AF92" s="176"/>
      <c r="AG92" s="176"/>
    </row>
    <row r="93" spans="2:33" ht="18" customHeight="1">
      <c r="B93" s="9"/>
      <c r="C93" s="183"/>
      <c r="D93" s="139"/>
      <c r="E93" s="9"/>
      <c r="F93" s="9"/>
      <c r="G93" s="9"/>
      <c r="I93" s="9"/>
      <c r="J93" s="197"/>
      <c r="Z93" s="176"/>
      <c r="AA93" s="176"/>
      <c r="AB93" s="176"/>
      <c r="AC93" s="176"/>
      <c r="AD93" s="176"/>
      <c r="AE93" s="176"/>
      <c r="AF93" s="176"/>
      <c r="AG93" s="176"/>
    </row>
    <row r="94" spans="2:33">
      <c r="B94" s="9"/>
      <c r="C94" s="183"/>
      <c r="D94" s="139"/>
      <c r="E94" s="9"/>
      <c r="F94" s="9"/>
      <c r="G94" s="9"/>
      <c r="I94" s="9"/>
      <c r="J94" s="197"/>
      <c r="Z94" s="176"/>
      <c r="AA94" s="176"/>
      <c r="AB94" s="176"/>
      <c r="AC94" s="176"/>
      <c r="AD94" s="176"/>
      <c r="AE94" s="176"/>
      <c r="AF94" s="176"/>
      <c r="AG94" s="176"/>
    </row>
    <row r="95" spans="2:33">
      <c r="B95" s="9"/>
      <c r="C95" s="183"/>
      <c r="D95" s="139"/>
      <c r="E95" s="9"/>
      <c r="F95" s="9"/>
      <c r="G95" s="9"/>
      <c r="I95" s="9"/>
      <c r="J95" s="197"/>
      <c r="Z95" s="176"/>
      <c r="AA95" s="176"/>
      <c r="AB95" s="176"/>
      <c r="AC95" s="176"/>
      <c r="AD95" s="176"/>
      <c r="AE95" s="176"/>
      <c r="AF95" s="176"/>
      <c r="AG95" s="176"/>
    </row>
    <row r="96" spans="2:33">
      <c r="B96" s="9"/>
      <c r="C96" s="183"/>
      <c r="D96" s="139"/>
      <c r="E96" s="9"/>
      <c r="F96" s="9"/>
      <c r="G96" s="9"/>
      <c r="I96" s="9"/>
      <c r="J96" s="176"/>
      <c r="Z96" s="176"/>
      <c r="AA96" s="176"/>
      <c r="AB96" s="176"/>
      <c r="AC96" s="176"/>
      <c r="AD96" s="176"/>
      <c r="AE96" s="176"/>
      <c r="AF96" s="176"/>
      <c r="AG96" s="176"/>
    </row>
    <row r="97" spans="2:33">
      <c r="B97" s="9"/>
      <c r="C97" s="183"/>
      <c r="D97" s="139"/>
      <c r="E97" s="9"/>
      <c r="F97" s="9"/>
      <c r="G97" s="9"/>
      <c r="I97" s="9"/>
      <c r="J97" s="176"/>
      <c r="Z97" s="176"/>
      <c r="AA97" s="176"/>
      <c r="AB97" s="176"/>
      <c r="AC97" s="176"/>
      <c r="AD97" s="176"/>
      <c r="AE97" s="176"/>
      <c r="AF97" s="176"/>
      <c r="AG97" s="176"/>
    </row>
    <row r="98" spans="2:33">
      <c r="B98" s="9"/>
      <c r="C98" s="183"/>
      <c r="D98" s="139"/>
      <c r="E98" s="9"/>
      <c r="F98" s="9"/>
      <c r="G98" s="9"/>
      <c r="J98" s="176"/>
      <c r="Z98" s="176"/>
      <c r="AA98" s="176"/>
      <c r="AB98" s="176"/>
      <c r="AC98" s="176"/>
      <c r="AD98" s="176"/>
      <c r="AE98" s="176"/>
      <c r="AF98" s="176"/>
      <c r="AG98" s="176"/>
    </row>
    <row r="99" spans="2:33">
      <c r="B99" s="9"/>
      <c r="C99" s="183"/>
      <c r="D99" s="139"/>
      <c r="E99" s="9"/>
      <c r="F99" s="9"/>
      <c r="G99" s="9"/>
      <c r="J99" s="176"/>
      <c r="Z99" s="176"/>
      <c r="AA99" s="176"/>
      <c r="AB99" s="176"/>
      <c r="AC99" s="176"/>
      <c r="AD99" s="176"/>
      <c r="AE99" s="176"/>
      <c r="AF99" s="176"/>
      <c r="AG99" s="176"/>
    </row>
    <row r="100" spans="2:33">
      <c r="B100" s="9"/>
      <c r="C100" s="183"/>
      <c r="D100" s="139"/>
      <c r="E100" s="9"/>
      <c r="F100" s="9"/>
      <c r="G100" s="9"/>
      <c r="J100" s="176"/>
      <c r="Z100" s="176"/>
      <c r="AA100" s="176"/>
      <c r="AB100" s="176"/>
      <c r="AC100" s="176"/>
      <c r="AD100" s="176"/>
      <c r="AE100" s="176"/>
      <c r="AF100" s="176"/>
      <c r="AG100" s="176"/>
    </row>
    <row r="101" spans="2:33">
      <c r="B101" s="9"/>
      <c r="C101" s="183"/>
      <c r="D101" s="139"/>
      <c r="E101" s="9"/>
      <c r="F101" s="9"/>
      <c r="G101" s="9"/>
      <c r="J101" s="176"/>
      <c r="Z101" s="176"/>
      <c r="AA101" s="176"/>
      <c r="AB101" s="176"/>
      <c r="AC101" s="176"/>
      <c r="AD101" s="176"/>
      <c r="AE101" s="176"/>
      <c r="AF101" s="176"/>
      <c r="AG101" s="176"/>
    </row>
    <row r="102" spans="2:33">
      <c r="B102" s="9"/>
      <c r="C102" s="183"/>
      <c r="D102" s="139"/>
      <c r="E102" s="9"/>
      <c r="F102" s="9"/>
      <c r="G102" s="9"/>
      <c r="J102" s="176"/>
      <c r="Z102" s="176"/>
      <c r="AA102" s="176"/>
      <c r="AB102" s="176"/>
      <c r="AC102" s="176"/>
      <c r="AD102" s="176"/>
      <c r="AE102" s="176"/>
      <c r="AF102" s="176"/>
      <c r="AG102" s="176"/>
    </row>
    <row r="103" spans="2:33">
      <c r="B103" s="9"/>
      <c r="C103" s="183"/>
      <c r="D103" s="139"/>
      <c r="E103" s="9"/>
      <c r="F103" s="9"/>
      <c r="G103" s="9"/>
      <c r="J103" s="176"/>
      <c r="Z103" s="176"/>
      <c r="AA103" s="176"/>
      <c r="AB103" s="176"/>
      <c r="AC103" s="176"/>
      <c r="AD103" s="176"/>
      <c r="AE103" s="176"/>
      <c r="AF103" s="176"/>
      <c r="AG103" s="176"/>
    </row>
    <row r="104" spans="2:33">
      <c r="B104" s="9"/>
      <c r="C104" s="183"/>
      <c r="D104" s="139"/>
      <c r="E104" s="9"/>
      <c r="F104" s="9"/>
      <c r="G104" s="9"/>
      <c r="J104" s="176"/>
      <c r="Z104" s="176"/>
      <c r="AA104" s="176"/>
      <c r="AB104" s="176"/>
      <c r="AC104" s="176"/>
      <c r="AD104" s="176"/>
      <c r="AE104" s="176"/>
      <c r="AF104" s="176"/>
      <c r="AG104" s="176"/>
    </row>
    <row r="105" spans="2:33">
      <c r="B105" s="9"/>
      <c r="C105" s="183"/>
      <c r="D105" s="139"/>
      <c r="E105" s="9"/>
      <c r="F105" s="9"/>
      <c r="G105" s="9"/>
      <c r="J105" s="176"/>
      <c r="Z105" s="176"/>
      <c r="AA105" s="176"/>
      <c r="AB105" s="176"/>
      <c r="AC105" s="176"/>
      <c r="AD105" s="176"/>
      <c r="AE105" s="176"/>
      <c r="AF105" s="176"/>
      <c r="AG105" s="176"/>
    </row>
    <row r="106" spans="2:33">
      <c r="B106" s="9"/>
      <c r="C106" s="183"/>
      <c r="D106" s="139"/>
      <c r="E106" s="9"/>
      <c r="F106" s="9"/>
      <c r="G106" s="9"/>
      <c r="J106" s="176"/>
      <c r="Z106" s="176"/>
      <c r="AA106" s="176"/>
      <c r="AB106" s="176"/>
      <c r="AC106" s="176"/>
      <c r="AD106" s="176"/>
      <c r="AE106" s="176"/>
      <c r="AF106" s="176"/>
      <c r="AG106" s="176"/>
    </row>
    <row r="107" spans="2:33">
      <c r="B107" s="9"/>
      <c r="C107" s="183"/>
      <c r="D107" s="139"/>
      <c r="E107" s="9"/>
      <c r="F107" s="9"/>
      <c r="G107" s="9"/>
      <c r="J107" s="176"/>
      <c r="Z107" s="176"/>
      <c r="AA107" s="176"/>
      <c r="AB107" s="176"/>
      <c r="AC107" s="176"/>
      <c r="AD107" s="176"/>
      <c r="AE107" s="176"/>
      <c r="AF107" s="176"/>
      <c r="AG107" s="176"/>
    </row>
    <row r="108" spans="2:33">
      <c r="B108" s="9"/>
      <c r="C108" s="9"/>
      <c r="D108" s="9"/>
      <c r="E108" s="9"/>
      <c r="F108" s="9"/>
      <c r="G108" s="9"/>
      <c r="J108" s="176"/>
      <c r="Z108" s="176"/>
      <c r="AA108" s="176"/>
      <c r="AB108" s="176"/>
      <c r="AC108" s="176"/>
      <c r="AD108" s="176"/>
      <c r="AE108" s="176"/>
      <c r="AF108" s="176"/>
      <c r="AG108" s="176"/>
    </row>
    <row r="109" spans="2:33" ht="20.100000000000001" customHeight="1">
      <c r="B109" s="9"/>
      <c r="C109" s="9"/>
      <c r="D109" s="9"/>
      <c r="E109" s="9"/>
      <c r="F109" s="9"/>
      <c r="G109" s="9"/>
      <c r="J109" s="176"/>
      <c r="Z109" s="176"/>
      <c r="AA109" s="176"/>
      <c r="AB109" s="176"/>
      <c r="AC109" s="176"/>
      <c r="AD109" s="176"/>
      <c r="AE109" s="176"/>
      <c r="AF109" s="176"/>
      <c r="AG109" s="176"/>
    </row>
    <row r="110" spans="2:33" ht="20.100000000000001" customHeight="1">
      <c r="B110" s="9"/>
      <c r="C110" s="9"/>
      <c r="D110" s="9"/>
      <c r="E110" s="9"/>
      <c r="F110" s="9"/>
      <c r="G110" s="9"/>
      <c r="J110" s="176"/>
      <c r="Z110" s="176"/>
      <c r="AA110" s="176"/>
      <c r="AB110" s="176"/>
      <c r="AC110" s="176"/>
      <c r="AD110" s="176"/>
      <c r="AE110" s="176"/>
      <c r="AF110" s="176"/>
      <c r="AG110" s="176"/>
    </row>
    <row r="111" spans="2:33" ht="20.100000000000001" customHeight="1">
      <c r="B111" s="9"/>
      <c r="C111" s="9"/>
      <c r="D111" s="9"/>
      <c r="E111" s="9"/>
      <c r="F111" s="9"/>
      <c r="G111" s="9"/>
      <c r="J111" s="176"/>
      <c r="Z111" s="176"/>
      <c r="AA111" s="176"/>
      <c r="AB111" s="176"/>
      <c r="AC111" s="176"/>
      <c r="AD111" s="176"/>
      <c r="AE111" s="176"/>
      <c r="AF111" s="176"/>
      <c r="AG111" s="176"/>
    </row>
    <row r="112" spans="2:33" ht="20.100000000000001" customHeight="1">
      <c r="B112" s="9"/>
      <c r="C112" s="9"/>
      <c r="D112" s="9"/>
      <c r="E112" s="9"/>
      <c r="F112" s="9"/>
      <c r="G112" s="9"/>
      <c r="J112" s="176"/>
      <c r="Z112" s="176"/>
      <c r="AA112" s="176"/>
      <c r="AB112" s="176"/>
      <c r="AC112" s="176"/>
      <c r="AD112" s="176"/>
      <c r="AE112" s="176"/>
      <c r="AF112" s="176"/>
      <c r="AG112" s="176"/>
    </row>
    <row r="113" spans="10:33" ht="20.100000000000001" customHeight="1">
      <c r="J113" s="176"/>
      <c r="Z113" s="176"/>
      <c r="AA113" s="176"/>
      <c r="AB113" s="176"/>
      <c r="AC113" s="176"/>
      <c r="AD113" s="176"/>
      <c r="AE113" s="176"/>
      <c r="AF113" s="176"/>
      <c r="AG113" s="176"/>
    </row>
    <row r="114" spans="10:33" ht="20.100000000000001" customHeight="1">
      <c r="J114" s="176"/>
      <c r="Z114" s="176"/>
      <c r="AA114" s="176"/>
      <c r="AB114" s="176"/>
      <c r="AC114" s="176"/>
      <c r="AD114" s="176"/>
      <c r="AE114" s="176"/>
      <c r="AF114" s="176"/>
      <c r="AG114" s="176"/>
    </row>
    <row r="115" spans="10:33" ht="20.100000000000001" customHeight="1">
      <c r="J115" s="176"/>
      <c r="Z115" s="176"/>
      <c r="AA115" s="176"/>
      <c r="AB115" s="176"/>
      <c r="AC115" s="176"/>
      <c r="AD115" s="176"/>
      <c r="AE115" s="176"/>
      <c r="AF115" s="176"/>
      <c r="AG115" s="176"/>
    </row>
    <row r="116" spans="10:33" ht="20.100000000000001" customHeight="1">
      <c r="J116" s="176"/>
    </row>
    <row r="117" spans="10:33" ht="20.100000000000001" customHeight="1">
      <c r="J117" s="176"/>
    </row>
    <row r="118" spans="10:33" ht="20.100000000000001" customHeight="1">
      <c r="J118" s="176"/>
    </row>
    <row r="119" spans="10:33" ht="20.100000000000001" customHeight="1">
      <c r="J119" s="176"/>
    </row>
    <row r="120" spans="10:33" ht="20.100000000000001" customHeight="1">
      <c r="J120" s="176"/>
    </row>
    <row r="121" spans="10:33" ht="20.100000000000001" customHeight="1">
      <c r="J121" s="176"/>
    </row>
    <row r="122" spans="10:33" ht="20.100000000000001" customHeight="1">
      <c r="J122" s="176"/>
    </row>
    <row r="123" spans="10:33" ht="20.100000000000001" customHeight="1">
      <c r="J123" s="176"/>
    </row>
    <row r="124" spans="10:33" ht="20.100000000000001" customHeight="1">
      <c r="J124" s="176"/>
    </row>
    <row r="125" spans="10:33" ht="20.100000000000001" customHeight="1">
      <c r="J125" s="176"/>
    </row>
    <row r="126" spans="10:33" ht="20.100000000000001" customHeight="1">
      <c r="J126" s="176"/>
    </row>
    <row r="127" spans="10:33" ht="20.100000000000001" customHeight="1">
      <c r="J127" s="176"/>
    </row>
    <row r="128" spans="10:33">
      <c r="J128" s="176"/>
    </row>
    <row r="129" spans="10:10">
      <c r="J129" s="176"/>
    </row>
    <row r="130" spans="10:10">
      <c r="J130" s="176"/>
    </row>
    <row r="131" spans="10:10">
      <c r="J131" s="176"/>
    </row>
    <row r="132" spans="10:10">
      <c r="J132" s="176"/>
    </row>
    <row r="133" spans="10:10">
      <c r="J133" s="176"/>
    </row>
    <row r="134" spans="10:10">
      <c r="J134" s="176"/>
    </row>
    <row r="135" spans="10:10">
      <c r="J135" s="176"/>
    </row>
    <row r="136" spans="10:10">
      <c r="J136" s="176"/>
    </row>
    <row r="137" spans="10:10">
      <c r="J137" s="176"/>
    </row>
  </sheetData>
  <sortState ref="K15:O31">
    <sortCondition descending="1" ref="O15:O31"/>
  </sortState>
  <mergeCells count="11">
    <mergeCell ref="C72:D74"/>
    <mergeCell ref="E72:G72"/>
    <mergeCell ref="C25:D25"/>
    <mergeCell ref="Y19:Z19"/>
    <mergeCell ref="C1:I1"/>
    <mergeCell ref="C3:I3"/>
    <mergeCell ref="C4:I4"/>
    <mergeCell ref="C5:I5"/>
    <mergeCell ref="C7:D8"/>
    <mergeCell ref="E7:G7"/>
    <mergeCell ref="H7:H8"/>
  </mergeCells>
  <printOptions horizontalCentered="1" verticalCentered="1"/>
  <pageMargins left="0.19685039370078741" right="0.19685039370078741" top="0.39370078740157483" bottom="0.39370078740157483" header="0" footer="0"/>
  <pageSetup paperSize="9" scale="59" orientation="portrait" r:id="rId1"/>
  <ignoredErrors>
    <ignoredError sqref="C5" numberStoredAsText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S58"/>
  <sheetViews>
    <sheetView showGridLines="0" view="pageBreakPreview" topLeftCell="E1" zoomScale="75" zoomScaleNormal="80" zoomScaleSheetLayoutView="75" workbookViewId="0">
      <selection activeCell="U41" sqref="U41"/>
    </sheetView>
  </sheetViews>
  <sheetFormatPr baseColWidth="10" defaultRowHeight="12.75"/>
  <cols>
    <col min="1" max="1" width="3.28515625" style="81" customWidth="1"/>
    <col min="2" max="2" width="3.5703125" style="81" customWidth="1"/>
    <col min="3" max="3" width="17.5703125" style="81" customWidth="1"/>
    <col min="4" max="7" width="11.140625" style="81" bestFit="1" customWidth="1"/>
    <col min="8" max="10" width="13.42578125" style="81" bestFit="1" customWidth="1"/>
    <col min="11" max="29" width="13.42578125" style="81" customWidth="1"/>
    <col min="30" max="30" width="11.140625" style="81" bestFit="1" customWidth="1"/>
    <col min="31" max="31" width="13.42578125" style="81" customWidth="1"/>
    <col min="32" max="16384" width="11.42578125" style="81"/>
  </cols>
  <sheetData>
    <row r="2" spans="3:45" ht="28.5" customHeight="1">
      <c r="C2" s="833" t="s">
        <v>266</v>
      </c>
      <c r="D2" s="833"/>
      <c r="E2" s="833"/>
      <c r="F2" s="833"/>
      <c r="G2" s="833"/>
      <c r="H2" s="833"/>
      <c r="I2" s="833"/>
      <c r="J2" s="833"/>
      <c r="K2" s="833"/>
      <c r="L2" s="833"/>
      <c r="M2" s="833"/>
      <c r="N2" s="833"/>
      <c r="O2" s="833"/>
      <c r="P2" s="833"/>
      <c r="Q2" s="833"/>
      <c r="R2" s="833"/>
      <c r="S2" s="833"/>
      <c r="T2" s="833"/>
      <c r="U2" s="833"/>
      <c r="V2" s="833"/>
      <c r="W2" s="833"/>
      <c r="X2" s="833"/>
      <c r="Y2" s="833"/>
      <c r="Z2" s="833"/>
      <c r="AA2" s="833"/>
      <c r="AB2" s="833"/>
      <c r="AC2" s="833"/>
      <c r="AD2" s="833"/>
      <c r="AE2" s="833"/>
    </row>
    <row r="3" spans="3:45" s="51" customFormat="1" ht="22.5" customHeight="1">
      <c r="C3" s="409" t="s">
        <v>62</v>
      </c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</row>
    <row r="4" spans="3:45" s="51" customFormat="1" ht="24.95" customHeight="1">
      <c r="C4" s="834" t="s">
        <v>137</v>
      </c>
      <c r="D4" s="834"/>
      <c r="E4" s="834"/>
      <c r="F4" s="834"/>
      <c r="G4" s="834"/>
      <c r="H4" s="834"/>
      <c r="I4" s="834"/>
      <c r="J4" s="834"/>
      <c r="K4" s="834"/>
      <c r="L4" s="834"/>
      <c r="M4" s="834"/>
      <c r="N4" s="834"/>
      <c r="O4" s="834"/>
      <c r="P4" s="834"/>
      <c r="Q4" s="834"/>
      <c r="R4" s="834"/>
      <c r="S4" s="834"/>
      <c r="T4" s="834"/>
      <c r="U4" s="834"/>
      <c r="V4" s="834"/>
      <c r="W4" s="834"/>
      <c r="X4" s="834"/>
      <c r="Y4" s="834"/>
      <c r="Z4" s="834"/>
      <c r="AA4" s="834"/>
      <c r="AB4" s="834"/>
      <c r="AC4" s="834"/>
      <c r="AD4" s="834"/>
      <c r="AE4" s="834"/>
    </row>
    <row r="5" spans="3:45" s="51" customFormat="1" ht="24.95" customHeight="1">
      <c r="C5" s="835" t="s">
        <v>218</v>
      </c>
      <c r="D5" s="835"/>
      <c r="E5" s="835"/>
      <c r="F5" s="835"/>
      <c r="G5" s="835"/>
      <c r="H5" s="835"/>
      <c r="I5" s="835"/>
      <c r="J5" s="835"/>
      <c r="K5" s="835"/>
      <c r="L5" s="835"/>
      <c r="M5" s="835"/>
      <c r="N5" s="835"/>
      <c r="O5" s="835"/>
      <c r="P5" s="835"/>
      <c r="Q5" s="835"/>
      <c r="R5" s="835"/>
      <c r="S5" s="835"/>
      <c r="T5" s="835"/>
      <c r="U5" s="835"/>
      <c r="V5" s="835"/>
      <c r="W5" s="835"/>
      <c r="X5" s="835"/>
      <c r="Y5" s="835"/>
      <c r="Z5" s="835"/>
      <c r="AA5" s="835"/>
      <c r="AB5" s="835"/>
      <c r="AC5" s="835"/>
      <c r="AD5" s="835"/>
      <c r="AE5" s="835"/>
    </row>
    <row r="6" spans="3:45" s="51" customFormat="1" ht="24.75" customHeight="1" thickBot="1">
      <c r="C6" s="304"/>
      <c r="D6" s="304"/>
      <c r="E6" s="304"/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4"/>
      <c r="T6" s="304"/>
      <c r="U6" s="304"/>
      <c r="V6" s="304"/>
      <c r="W6" s="304"/>
    </row>
    <row r="7" spans="3:45" s="51" customFormat="1" ht="39" customHeight="1" thickBot="1">
      <c r="C7" s="779" t="s">
        <v>31</v>
      </c>
      <c r="D7" s="801" t="s">
        <v>90</v>
      </c>
      <c r="E7" s="801"/>
      <c r="F7" s="801"/>
      <c r="G7" s="801"/>
      <c r="H7" s="801"/>
      <c r="I7" s="801"/>
      <c r="J7" s="801"/>
      <c r="K7" s="801"/>
      <c r="L7" s="801"/>
      <c r="M7" s="801"/>
      <c r="N7" s="801"/>
      <c r="O7" s="801"/>
      <c r="P7" s="801"/>
      <c r="Q7" s="801"/>
      <c r="R7" s="801"/>
      <c r="S7" s="801"/>
      <c r="T7" s="801"/>
      <c r="U7" s="801"/>
      <c r="V7" s="801"/>
      <c r="W7" s="801"/>
      <c r="X7" s="801"/>
      <c r="Y7" s="801"/>
      <c r="Z7" s="801"/>
      <c r="AA7" s="801"/>
      <c r="AB7" s="801"/>
      <c r="AC7" s="801"/>
      <c r="AD7" s="801"/>
      <c r="AE7" s="801"/>
    </row>
    <row r="8" spans="3:45" s="51" customFormat="1" ht="45.75" customHeight="1" thickBot="1">
      <c r="C8" s="779"/>
      <c r="D8" s="801">
        <v>2006</v>
      </c>
      <c r="E8" s="801"/>
      <c r="F8" s="801">
        <v>2007</v>
      </c>
      <c r="G8" s="801"/>
      <c r="H8" s="801">
        <v>2008</v>
      </c>
      <c r="I8" s="801"/>
      <c r="J8" s="801">
        <v>2009</v>
      </c>
      <c r="K8" s="801"/>
      <c r="L8" s="801">
        <v>2010</v>
      </c>
      <c r="M8" s="801"/>
      <c r="N8" s="801">
        <v>2011</v>
      </c>
      <c r="O8" s="801"/>
      <c r="P8" s="801">
        <v>2012</v>
      </c>
      <c r="Q8" s="801"/>
      <c r="R8" s="801">
        <v>2013</v>
      </c>
      <c r="S8" s="801"/>
      <c r="T8" s="801">
        <v>2014</v>
      </c>
      <c r="U8" s="801"/>
      <c r="V8" s="801">
        <v>2015</v>
      </c>
      <c r="W8" s="801"/>
      <c r="X8" s="801">
        <v>2016</v>
      </c>
      <c r="Y8" s="801"/>
      <c r="Z8" s="801">
        <v>2017</v>
      </c>
      <c r="AA8" s="801"/>
      <c r="AB8" s="801">
        <v>2018</v>
      </c>
      <c r="AC8" s="801"/>
      <c r="AD8" s="801">
        <v>2019</v>
      </c>
      <c r="AE8" s="801"/>
    </row>
    <row r="9" spans="3:45" s="52" customFormat="1" ht="107.25" customHeight="1" thickBot="1">
      <c r="C9" s="779"/>
      <c r="D9" s="678" t="s">
        <v>91</v>
      </c>
      <c r="E9" s="678" t="s">
        <v>62</v>
      </c>
      <c r="F9" s="678" t="s">
        <v>89</v>
      </c>
      <c r="G9" s="678" t="s">
        <v>62</v>
      </c>
      <c r="H9" s="678" t="s">
        <v>89</v>
      </c>
      <c r="I9" s="678" t="s">
        <v>62</v>
      </c>
      <c r="J9" s="678" t="s">
        <v>89</v>
      </c>
      <c r="K9" s="678" t="s">
        <v>62</v>
      </c>
      <c r="L9" s="678" t="s">
        <v>89</v>
      </c>
      <c r="M9" s="678" t="s">
        <v>62</v>
      </c>
      <c r="N9" s="678" t="s">
        <v>89</v>
      </c>
      <c r="O9" s="678" t="s">
        <v>62</v>
      </c>
      <c r="P9" s="678" t="s">
        <v>89</v>
      </c>
      <c r="Q9" s="678" t="s">
        <v>62</v>
      </c>
      <c r="R9" s="678" t="s">
        <v>89</v>
      </c>
      <c r="S9" s="678" t="s">
        <v>62</v>
      </c>
      <c r="T9" s="678" t="s">
        <v>89</v>
      </c>
      <c r="U9" s="678" t="s">
        <v>62</v>
      </c>
      <c r="V9" s="678" t="s">
        <v>89</v>
      </c>
      <c r="W9" s="678" t="s">
        <v>62</v>
      </c>
      <c r="X9" s="678" t="s">
        <v>89</v>
      </c>
      <c r="Y9" s="678" t="s">
        <v>62</v>
      </c>
      <c r="Z9" s="678" t="s">
        <v>89</v>
      </c>
      <c r="AA9" s="678" t="s">
        <v>62</v>
      </c>
      <c r="AB9" s="678" t="s">
        <v>89</v>
      </c>
      <c r="AC9" s="678" t="s">
        <v>62</v>
      </c>
      <c r="AD9" s="678" t="s">
        <v>89</v>
      </c>
      <c r="AE9" s="678" t="s">
        <v>62</v>
      </c>
    </row>
    <row r="10" spans="3:45" s="326" customFormat="1" ht="36.75" customHeight="1">
      <c r="C10" s="675" t="s">
        <v>0</v>
      </c>
      <c r="D10" s="679">
        <v>0</v>
      </c>
      <c r="E10" s="680">
        <v>0</v>
      </c>
      <c r="F10" s="683">
        <v>46</v>
      </c>
      <c r="G10" s="684">
        <v>51</v>
      </c>
      <c r="H10" s="680">
        <v>61</v>
      </c>
      <c r="I10" s="680">
        <v>67</v>
      </c>
      <c r="J10" s="683">
        <v>106</v>
      </c>
      <c r="K10" s="684">
        <v>116</v>
      </c>
      <c r="L10" s="680">
        <v>104</v>
      </c>
      <c r="M10" s="680">
        <v>117</v>
      </c>
      <c r="N10" s="683">
        <v>125</v>
      </c>
      <c r="O10" s="684">
        <v>132</v>
      </c>
      <c r="P10" s="680">
        <v>179</v>
      </c>
      <c r="Q10" s="680">
        <v>207</v>
      </c>
      <c r="R10" s="683">
        <v>137</v>
      </c>
      <c r="S10" s="684">
        <v>157</v>
      </c>
      <c r="T10" s="680">
        <v>146</v>
      </c>
      <c r="U10" s="680">
        <v>161</v>
      </c>
      <c r="V10" s="683">
        <v>138</v>
      </c>
      <c r="W10" s="684">
        <v>159</v>
      </c>
      <c r="X10" s="680">
        <v>133</v>
      </c>
      <c r="Y10" s="680">
        <v>154</v>
      </c>
      <c r="Z10" s="683">
        <v>111</v>
      </c>
      <c r="AA10" s="684">
        <v>133</v>
      </c>
      <c r="AB10" s="680">
        <v>99</v>
      </c>
      <c r="AC10" s="680">
        <v>121</v>
      </c>
      <c r="AD10" s="683">
        <v>88</v>
      </c>
      <c r="AE10" s="684">
        <v>110</v>
      </c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</row>
    <row r="11" spans="3:45" ht="24.95" customHeight="1">
      <c r="C11" s="675" t="s">
        <v>1</v>
      </c>
      <c r="D11" s="519">
        <v>2</v>
      </c>
      <c r="E11" s="305">
        <v>2</v>
      </c>
      <c r="F11" s="616">
        <v>42</v>
      </c>
      <c r="G11" s="617">
        <v>47</v>
      </c>
      <c r="H11" s="305">
        <v>107</v>
      </c>
      <c r="I11" s="305">
        <v>114</v>
      </c>
      <c r="J11" s="616">
        <v>145</v>
      </c>
      <c r="K11" s="617">
        <v>150</v>
      </c>
      <c r="L11" s="305">
        <v>126</v>
      </c>
      <c r="M11" s="305">
        <v>140</v>
      </c>
      <c r="N11" s="616">
        <v>151</v>
      </c>
      <c r="O11" s="617">
        <v>159</v>
      </c>
      <c r="P11" s="305">
        <v>232</v>
      </c>
      <c r="Q11" s="305">
        <v>277</v>
      </c>
      <c r="R11" s="616">
        <v>200</v>
      </c>
      <c r="S11" s="617">
        <v>225</v>
      </c>
      <c r="T11" s="305">
        <v>150</v>
      </c>
      <c r="U11" s="305">
        <v>180</v>
      </c>
      <c r="V11" s="616">
        <v>147</v>
      </c>
      <c r="W11" s="617">
        <v>158</v>
      </c>
      <c r="X11" s="305">
        <v>155</v>
      </c>
      <c r="Y11" s="305">
        <v>181</v>
      </c>
      <c r="Z11" s="616">
        <v>85</v>
      </c>
      <c r="AA11" s="617">
        <v>99</v>
      </c>
      <c r="AB11" s="305">
        <v>100</v>
      </c>
      <c r="AC11" s="305">
        <v>133</v>
      </c>
      <c r="AD11" s="616">
        <v>70</v>
      </c>
      <c r="AE11" s="617">
        <v>84</v>
      </c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</row>
    <row r="12" spans="3:45" ht="24.95" customHeight="1">
      <c r="C12" s="675" t="s">
        <v>2</v>
      </c>
      <c r="D12" s="519">
        <v>6</v>
      </c>
      <c r="E12" s="305">
        <v>6</v>
      </c>
      <c r="F12" s="616">
        <v>37</v>
      </c>
      <c r="G12" s="617">
        <v>41</v>
      </c>
      <c r="H12" s="305">
        <v>131</v>
      </c>
      <c r="I12" s="305">
        <v>139</v>
      </c>
      <c r="J12" s="616">
        <v>137</v>
      </c>
      <c r="K12" s="617">
        <v>141</v>
      </c>
      <c r="L12" s="305">
        <v>145</v>
      </c>
      <c r="M12" s="305">
        <v>150</v>
      </c>
      <c r="N12" s="616">
        <v>179</v>
      </c>
      <c r="O12" s="617">
        <v>188</v>
      </c>
      <c r="P12" s="305">
        <v>269</v>
      </c>
      <c r="Q12" s="305">
        <v>318</v>
      </c>
      <c r="R12" s="616">
        <v>203</v>
      </c>
      <c r="S12" s="617">
        <v>255</v>
      </c>
      <c r="T12" s="305">
        <v>108</v>
      </c>
      <c r="U12" s="305">
        <v>131</v>
      </c>
      <c r="V12" s="616">
        <v>157</v>
      </c>
      <c r="W12" s="617">
        <v>184</v>
      </c>
      <c r="X12" s="305">
        <v>172</v>
      </c>
      <c r="Y12" s="305">
        <v>192</v>
      </c>
      <c r="Z12" s="616">
        <v>151</v>
      </c>
      <c r="AA12" s="617">
        <v>182</v>
      </c>
      <c r="AB12" s="305">
        <v>93</v>
      </c>
      <c r="AC12" s="305">
        <v>107</v>
      </c>
      <c r="AD12" s="616">
        <v>99</v>
      </c>
      <c r="AE12" s="617">
        <v>124</v>
      </c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</row>
    <row r="13" spans="3:45" ht="24.95" customHeight="1">
      <c r="C13" s="675" t="s">
        <v>8</v>
      </c>
      <c r="D13" s="519">
        <v>15</v>
      </c>
      <c r="E13" s="305">
        <v>15</v>
      </c>
      <c r="F13" s="616">
        <v>41</v>
      </c>
      <c r="G13" s="617">
        <v>43</v>
      </c>
      <c r="H13" s="305">
        <v>162</v>
      </c>
      <c r="I13" s="305">
        <v>169</v>
      </c>
      <c r="J13" s="616">
        <v>106</v>
      </c>
      <c r="K13" s="617">
        <v>113</v>
      </c>
      <c r="L13" s="305">
        <v>135</v>
      </c>
      <c r="M13" s="305">
        <v>154</v>
      </c>
      <c r="N13" s="616">
        <v>185</v>
      </c>
      <c r="O13" s="617">
        <v>198</v>
      </c>
      <c r="P13" s="305">
        <v>171</v>
      </c>
      <c r="Q13" s="305">
        <v>188</v>
      </c>
      <c r="R13" s="616">
        <v>216</v>
      </c>
      <c r="S13" s="617">
        <v>273</v>
      </c>
      <c r="T13" s="305">
        <v>128</v>
      </c>
      <c r="U13" s="305">
        <v>150</v>
      </c>
      <c r="V13" s="616">
        <v>155</v>
      </c>
      <c r="W13" s="617">
        <v>192</v>
      </c>
      <c r="X13" s="305">
        <v>148</v>
      </c>
      <c r="Y13" s="305">
        <v>165</v>
      </c>
      <c r="Z13" s="616">
        <v>89</v>
      </c>
      <c r="AA13" s="617">
        <v>116</v>
      </c>
      <c r="AB13" s="305">
        <v>92</v>
      </c>
      <c r="AC13" s="305">
        <v>107</v>
      </c>
      <c r="AD13" s="616">
        <v>89</v>
      </c>
      <c r="AE13" s="617">
        <v>164</v>
      </c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</row>
    <row r="14" spans="3:45" ht="24.95" customHeight="1">
      <c r="C14" s="675" t="s">
        <v>3</v>
      </c>
      <c r="D14" s="519">
        <v>15</v>
      </c>
      <c r="E14" s="305">
        <v>18</v>
      </c>
      <c r="F14" s="616">
        <v>67</v>
      </c>
      <c r="G14" s="617">
        <v>71</v>
      </c>
      <c r="H14" s="305">
        <v>143</v>
      </c>
      <c r="I14" s="305">
        <v>150</v>
      </c>
      <c r="J14" s="616">
        <v>202</v>
      </c>
      <c r="K14" s="617">
        <v>210</v>
      </c>
      <c r="L14" s="305">
        <v>154</v>
      </c>
      <c r="M14" s="305">
        <v>167</v>
      </c>
      <c r="N14" s="616">
        <v>212</v>
      </c>
      <c r="O14" s="617">
        <v>232</v>
      </c>
      <c r="P14" s="305">
        <v>262</v>
      </c>
      <c r="Q14" s="305">
        <v>325</v>
      </c>
      <c r="R14" s="616">
        <v>183</v>
      </c>
      <c r="S14" s="617">
        <v>207</v>
      </c>
      <c r="T14" s="305">
        <v>148</v>
      </c>
      <c r="U14" s="305">
        <v>174</v>
      </c>
      <c r="V14" s="616">
        <v>126</v>
      </c>
      <c r="W14" s="617">
        <v>154</v>
      </c>
      <c r="X14" s="305">
        <v>102</v>
      </c>
      <c r="Y14" s="305">
        <v>119</v>
      </c>
      <c r="Z14" s="616">
        <v>128</v>
      </c>
      <c r="AA14" s="617">
        <v>145</v>
      </c>
      <c r="AB14" s="305">
        <v>118</v>
      </c>
      <c r="AC14" s="305">
        <v>134</v>
      </c>
      <c r="AD14" s="616">
        <v>96</v>
      </c>
      <c r="AE14" s="617">
        <v>119</v>
      </c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</row>
    <row r="15" spans="3:45" ht="24.95" customHeight="1">
      <c r="C15" s="675" t="s">
        <v>4</v>
      </c>
      <c r="D15" s="519">
        <v>22</v>
      </c>
      <c r="E15" s="305">
        <v>23</v>
      </c>
      <c r="F15" s="616">
        <v>60</v>
      </c>
      <c r="G15" s="617">
        <v>66</v>
      </c>
      <c r="H15" s="305">
        <v>157</v>
      </c>
      <c r="I15" s="305">
        <v>159</v>
      </c>
      <c r="J15" s="616">
        <v>169</v>
      </c>
      <c r="K15" s="617">
        <v>178</v>
      </c>
      <c r="L15" s="305">
        <v>131</v>
      </c>
      <c r="M15" s="305">
        <v>145</v>
      </c>
      <c r="N15" s="616">
        <v>148</v>
      </c>
      <c r="O15" s="617">
        <v>186</v>
      </c>
      <c r="P15" s="305">
        <v>196</v>
      </c>
      <c r="Q15" s="305">
        <v>247</v>
      </c>
      <c r="R15" s="616">
        <v>161</v>
      </c>
      <c r="S15" s="617">
        <v>185</v>
      </c>
      <c r="T15" s="305">
        <v>139</v>
      </c>
      <c r="U15" s="305">
        <v>152</v>
      </c>
      <c r="V15" s="616">
        <v>161</v>
      </c>
      <c r="W15" s="617">
        <v>203</v>
      </c>
      <c r="X15" s="305">
        <v>122</v>
      </c>
      <c r="Y15" s="305">
        <v>144</v>
      </c>
      <c r="Z15" s="616">
        <v>144</v>
      </c>
      <c r="AA15" s="617">
        <v>176</v>
      </c>
      <c r="AB15" s="305">
        <v>102</v>
      </c>
      <c r="AC15" s="305">
        <v>126</v>
      </c>
      <c r="AD15" s="616">
        <v>72</v>
      </c>
      <c r="AE15" s="617">
        <v>107</v>
      </c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</row>
    <row r="16" spans="3:45" ht="24.95" customHeight="1">
      <c r="C16" s="675" t="s">
        <v>5</v>
      </c>
      <c r="D16" s="519">
        <v>10</v>
      </c>
      <c r="E16" s="305">
        <v>13</v>
      </c>
      <c r="F16" s="616">
        <v>87</v>
      </c>
      <c r="G16" s="617">
        <v>91</v>
      </c>
      <c r="H16" s="305">
        <v>140</v>
      </c>
      <c r="I16" s="305">
        <v>148</v>
      </c>
      <c r="J16" s="616">
        <v>174</v>
      </c>
      <c r="K16" s="617">
        <v>178</v>
      </c>
      <c r="L16" s="305">
        <v>144</v>
      </c>
      <c r="M16" s="305">
        <v>157</v>
      </c>
      <c r="N16" s="616">
        <v>109</v>
      </c>
      <c r="O16" s="617">
        <v>143</v>
      </c>
      <c r="P16" s="305">
        <v>318</v>
      </c>
      <c r="Q16" s="305">
        <v>380</v>
      </c>
      <c r="R16" s="616">
        <v>194</v>
      </c>
      <c r="S16" s="617">
        <v>226</v>
      </c>
      <c r="T16" s="305">
        <v>132</v>
      </c>
      <c r="U16" s="305">
        <v>141</v>
      </c>
      <c r="V16" s="616">
        <v>176</v>
      </c>
      <c r="W16" s="617">
        <v>199</v>
      </c>
      <c r="X16" s="305">
        <v>162</v>
      </c>
      <c r="Y16" s="305">
        <v>189</v>
      </c>
      <c r="Z16" s="616">
        <v>157</v>
      </c>
      <c r="AA16" s="617">
        <v>191</v>
      </c>
      <c r="AB16" s="305">
        <v>102</v>
      </c>
      <c r="AC16" s="305">
        <v>120</v>
      </c>
      <c r="AD16" s="616">
        <v>77</v>
      </c>
      <c r="AE16" s="617">
        <v>103</v>
      </c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</row>
    <row r="17" spans="2:45" ht="24.95" customHeight="1">
      <c r="C17" s="675" t="s">
        <v>65</v>
      </c>
      <c r="D17" s="519">
        <v>21</v>
      </c>
      <c r="E17" s="305">
        <v>21</v>
      </c>
      <c r="F17" s="616">
        <v>16</v>
      </c>
      <c r="G17" s="617">
        <v>34</v>
      </c>
      <c r="H17" s="305">
        <v>104</v>
      </c>
      <c r="I17" s="305">
        <v>110</v>
      </c>
      <c r="J17" s="616">
        <v>106</v>
      </c>
      <c r="K17" s="617">
        <v>117</v>
      </c>
      <c r="L17" s="305">
        <v>116</v>
      </c>
      <c r="M17" s="305">
        <v>134</v>
      </c>
      <c r="N17" s="616">
        <v>175</v>
      </c>
      <c r="O17" s="617">
        <v>197</v>
      </c>
      <c r="P17" s="305">
        <v>250</v>
      </c>
      <c r="Q17" s="305">
        <v>272</v>
      </c>
      <c r="R17" s="616">
        <v>197</v>
      </c>
      <c r="S17" s="617">
        <v>248</v>
      </c>
      <c r="T17" s="305">
        <v>156</v>
      </c>
      <c r="U17" s="305">
        <v>197</v>
      </c>
      <c r="V17" s="616">
        <v>189</v>
      </c>
      <c r="W17" s="617">
        <v>205</v>
      </c>
      <c r="X17" s="305">
        <v>159</v>
      </c>
      <c r="Y17" s="305">
        <v>194</v>
      </c>
      <c r="Z17" s="616">
        <v>158</v>
      </c>
      <c r="AA17" s="617">
        <v>180</v>
      </c>
      <c r="AB17" s="305">
        <v>93</v>
      </c>
      <c r="AC17" s="305">
        <v>123</v>
      </c>
      <c r="AD17" s="616">
        <v>84</v>
      </c>
      <c r="AE17" s="617">
        <v>93</v>
      </c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</row>
    <row r="18" spans="2:45" ht="24.95" customHeight="1">
      <c r="C18" s="675" t="s">
        <v>66</v>
      </c>
      <c r="D18" s="519">
        <v>27</v>
      </c>
      <c r="E18" s="305">
        <v>27</v>
      </c>
      <c r="F18" s="616">
        <v>65</v>
      </c>
      <c r="G18" s="617">
        <v>67</v>
      </c>
      <c r="H18" s="305">
        <v>128</v>
      </c>
      <c r="I18" s="305">
        <v>136</v>
      </c>
      <c r="J18" s="616">
        <v>137</v>
      </c>
      <c r="K18" s="617">
        <v>140</v>
      </c>
      <c r="L18" s="305">
        <v>152</v>
      </c>
      <c r="M18" s="305">
        <v>174</v>
      </c>
      <c r="N18" s="616">
        <v>195</v>
      </c>
      <c r="O18" s="617">
        <v>223</v>
      </c>
      <c r="P18" s="305">
        <v>244</v>
      </c>
      <c r="Q18" s="305">
        <v>260</v>
      </c>
      <c r="R18" s="616">
        <v>147</v>
      </c>
      <c r="S18" s="617">
        <v>189</v>
      </c>
      <c r="T18" s="305">
        <v>131</v>
      </c>
      <c r="U18" s="305">
        <v>155</v>
      </c>
      <c r="V18" s="616">
        <v>182</v>
      </c>
      <c r="W18" s="617">
        <v>200</v>
      </c>
      <c r="X18" s="305">
        <v>146</v>
      </c>
      <c r="Y18" s="305">
        <v>177</v>
      </c>
      <c r="Z18" s="616">
        <v>91</v>
      </c>
      <c r="AA18" s="617">
        <v>129</v>
      </c>
      <c r="AB18" s="305">
        <v>87</v>
      </c>
      <c r="AC18" s="305">
        <v>114</v>
      </c>
      <c r="AD18" s="616">
        <v>91</v>
      </c>
      <c r="AE18" s="617">
        <v>122</v>
      </c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</row>
    <row r="19" spans="2:45" ht="24.95" customHeight="1">
      <c r="C19" s="675" t="s">
        <v>67</v>
      </c>
      <c r="D19" s="519">
        <v>24</v>
      </c>
      <c r="E19" s="305">
        <v>25</v>
      </c>
      <c r="F19" s="616">
        <v>58</v>
      </c>
      <c r="G19" s="617">
        <v>63</v>
      </c>
      <c r="H19" s="305">
        <v>107</v>
      </c>
      <c r="I19" s="305">
        <v>114</v>
      </c>
      <c r="J19" s="616">
        <v>124</v>
      </c>
      <c r="K19" s="617">
        <v>138</v>
      </c>
      <c r="L19" s="305">
        <v>113</v>
      </c>
      <c r="M19" s="305">
        <v>152</v>
      </c>
      <c r="N19" s="616">
        <v>190</v>
      </c>
      <c r="O19" s="617">
        <v>285</v>
      </c>
      <c r="P19" s="305">
        <v>331</v>
      </c>
      <c r="Q19" s="305">
        <v>354</v>
      </c>
      <c r="R19" s="616">
        <v>103</v>
      </c>
      <c r="S19" s="617">
        <v>132</v>
      </c>
      <c r="T19" s="305">
        <v>134</v>
      </c>
      <c r="U19" s="305">
        <v>148</v>
      </c>
      <c r="V19" s="616">
        <v>130</v>
      </c>
      <c r="W19" s="617">
        <v>146</v>
      </c>
      <c r="X19" s="305">
        <v>159</v>
      </c>
      <c r="Y19" s="305">
        <v>182</v>
      </c>
      <c r="Z19" s="616">
        <v>108</v>
      </c>
      <c r="AA19" s="617">
        <v>143</v>
      </c>
      <c r="AB19" s="305">
        <v>97</v>
      </c>
      <c r="AC19" s="305">
        <v>125</v>
      </c>
      <c r="AD19" s="616">
        <v>103</v>
      </c>
      <c r="AE19" s="617">
        <v>187</v>
      </c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</row>
    <row r="20" spans="2:45" ht="24.95" customHeight="1">
      <c r="C20" s="675" t="s">
        <v>68</v>
      </c>
      <c r="D20" s="519">
        <v>19</v>
      </c>
      <c r="E20" s="305">
        <v>24</v>
      </c>
      <c r="F20" s="616">
        <v>44</v>
      </c>
      <c r="G20" s="617">
        <v>46</v>
      </c>
      <c r="H20" s="305">
        <v>97</v>
      </c>
      <c r="I20" s="305">
        <v>104</v>
      </c>
      <c r="J20" s="616">
        <v>86</v>
      </c>
      <c r="K20" s="617">
        <v>96</v>
      </c>
      <c r="L20" s="305">
        <v>151</v>
      </c>
      <c r="M20" s="305">
        <v>229</v>
      </c>
      <c r="N20" s="616">
        <v>172</v>
      </c>
      <c r="O20" s="617">
        <v>209</v>
      </c>
      <c r="P20" s="305">
        <v>189</v>
      </c>
      <c r="Q20" s="305">
        <v>260</v>
      </c>
      <c r="R20" s="616">
        <v>130</v>
      </c>
      <c r="S20" s="617">
        <v>180</v>
      </c>
      <c r="T20" s="305">
        <v>100</v>
      </c>
      <c r="U20" s="305">
        <v>121</v>
      </c>
      <c r="V20" s="616">
        <v>130</v>
      </c>
      <c r="W20" s="617">
        <v>148</v>
      </c>
      <c r="X20" s="305">
        <v>114</v>
      </c>
      <c r="Y20" s="305">
        <v>132</v>
      </c>
      <c r="Z20" s="616">
        <v>86</v>
      </c>
      <c r="AA20" s="617">
        <v>102</v>
      </c>
      <c r="AB20" s="305">
        <v>82</v>
      </c>
      <c r="AC20" s="305">
        <v>105</v>
      </c>
      <c r="AD20" s="616">
        <v>76</v>
      </c>
      <c r="AE20" s="617">
        <v>103</v>
      </c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</row>
    <row r="21" spans="2:45" ht="24.95" customHeight="1">
      <c r="C21" s="675" t="s">
        <v>69</v>
      </c>
      <c r="D21" s="519">
        <v>22</v>
      </c>
      <c r="E21" s="305">
        <v>22</v>
      </c>
      <c r="F21" s="616">
        <v>43</v>
      </c>
      <c r="G21" s="617">
        <v>47</v>
      </c>
      <c r="H21" s="305">
        <v>86</v>
      </c>
      <c r="I21" s="305">
        <v>98</v>
      </c>
      <c r="J21" s="616">
        <v>88</v>
      </c>
      <c r="K21" s="617">
        <v>92</v>
      </c>
      <c r="L21" s="305">
        <v>97</v>
      </c>
      <c r="M21" s="305">
        <v>106</v>
      </c>
      <c r="N21" s="616">
        <v>158</v>
      </c>
      <c r="O21" s="617">
        <v>184</v>
      </c>
      <c r="P21" s="305">
        <v>125</v>
      </c>
      <c r="Q21" s="305">
        <v>152</v>
      </c>
      <c r="R21" s="616">
        <v>115</v>
      </c>
      <c r="S21" s="617">
        <v>140</v>
      </c>
      <c r="T21" s="305">
        <v>76</v>
      </c>
      <c r="U21" s="305">
        <v>96</v>
      </c>
      <c r="V21" s="616">
        <v>123</v>
      </c>
      <c r="W21" s="617">
        <v>132</v>
      </c>
      <c r="X21" s="305">
        <v>100</v>
      </c>
      <c r="Y21" s="305">
        <v>109</v>
      </c>
      <c r="Z21" s="616">
        <v>80</v>
      </c>
      <c r="AA21" s="617">
        <v>87</v>
      </c>
      <c r="AB21" s="305">
        <v>97</v>
      </c>
      <c r="AC21" s="305">
        <v>116</v>
      </c>
      <c r="AD21" s="616">
        <v>51</v>
      </c>
      <c r="AE21" s="617">
        <v>60</v>
      </c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</row>
    <row r="22" spans="2:45" s="55" customFormat="1" ht="16.5" customHeight="1" thickBot="1">
      <c r="C22" s="676"/>
      <c r="D22" s="681"/>
      <c r="E22" s="682"/>
      <c r="F22" s="685"/>
      <c r="G22" s="686"/>
      <c r="H22" s="682"/>
      <c r="I22" s="682"/>
      <c r="J22" s="685"/>
      <c r="K22" s="686"/>
      <c r="L22" s="682"/>
      <c r="M22" s="682"/>
      <c r="N22" s="685"/>
      <c r="O22" s="686"/>
      <c r="P22" s="682"/>
      <c r="Q22" s="682"/>
      <c r="R22" s="685"/>
      <c r="S22" s="686"/>
      <c r="T22" s="682"/>
      <c r="U22" s="682"/>
      <c r="V22" s="685"/>
      <c r="W22" s="686"/>
      <c r="X22" s="682"/>
      <c r="Y22" s="682"/>
      <c r="Z22" s="685"/>
      <c r="AA22" s="686"/>
      <c r="AB22" s="682"/>
      <c r="AC22" s="682"/>
      <c r="AD22" s="685"/>
      <c r="AE22" s="686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</row>
    <row r="23" spans="2:45" ht="38.25" customHeight="1">
      <c r="C23" s="492" t="s">
        <v>71</v>
      </c>
      <c r="D23" s="687">
        <f t="shared" ref="D23:AA23" si="0">SUM(D10:D21)</f>
        <v>183</v>
      </c>
      <c r="E23" s="688">
        <f t="shared" si="0"/>
        <v>196</v>
      </c>
      <c r="F23" s="687">
        <f>SUM(F10:F21)</f>
        <v>606</v>
      </c>
      <c r="G23" s="688">
        <f t="shared" si="0"/>
        <v>667</v>
      </c>
      <c r="H23" s="687">
        <f t="shared" si="0"/>
        <v>1423</v>
      </c>
      <c r="I23" s="688">
        <f t="shared" si="0"/>
        <v>1508</v>
      </c>
      <c r="J23" s="677">
        <f t="shared" si="0"/>
        <v>1580</v>
      </c>
      <c r="K23" s="677">
        <f t="shared" si="0"/>
        <v>1669</v>
      </c>
      <c r="L23" s="687">
        <f t="shared" si="0"/>
        <v>1568</v>
      </c>
      <c r="M23" s="688">
        <f t="shared" si="0"/>
        <v>1825</v>
      </c>
      <c r="N23" s="677">
        <f t="shared" si="0"/>
        <v>1999</v>
      </c>
      <c r="O23" s="677">
        <f t="shared" si="0"/>
        <v>2336</v>
      </c>
      <c r="P23" s="687">
        <f t="shared" si="0"/>
        <v>2766</v>
      </c>
      <c r="Q23" s="688">
        <f t="shared" si="0"/>
        <v>3240</v>
      </c>
      <c r="R23" s="677">
        <f t="shared" si="0"/>
        <v>1986</v>
      </c>
      <c r="S23" s="677">
        <f t="shared" si="0"/>
        <v>2417</v>
      </c>
      <c r="T23" s="687">
        <f t="shared" si="0"/>
        <v>1548</v>
      </c>
      <c r="U23" s="688">
        <f t="shared" si="0"/>
        <v>1806</v>
      </c>
      <c r="V23" s="677">
        <f t="shared" si="0"/>
        <v>1814</v>
      </c>
      <c r="W23" s="677">
        <f t="shared" si="0"/>
        <v>2080</v>
      </c>
      <c r="X23" s="687">
        <f t="shared" si="0"/>
        <v>1672</v>
      </c>
      <c r="Y23" s="688">
        <f t="shared" si="0"/>
        <v>1938</v>
      </c>
      <c r="Z23" s="677">
        <f t="shared" si="0"/>
        <v>1388</v>
      </c>
      <c r="AA23" s="677">
        <f t="shared" si="0"/>
        <v>1683</v>
      </c>
      <c r="AB23" s="687">
        <f t="shared" ref="AB23:AE23" si="1">SUM(AB10:AB21)</f>
        <v>1162</v>
      </c>
      <c r="AC23" s="688">
        <f t="shared" si="1"/>
        <v>1431</v>
      </c>
      <c r="AD23" s="677">
        <f t="shared" si="1"/>
        <v>996</v>
      </c>
      <c r="AE23" s="677">
        <f t="shared" si="1"/>
        <v>1376</v>
      </c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</row>
    <row r="24" spans="2:45" ht="22.5" customHeight="1"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</row>
    <row r="25" spans="2:45">
      <c r="C25" s="56"/>
      <c r="D25" s="57"/>
      <c r="E25" s="57"/>
      <c r="F25" s="57"/>
      <c r="G25" s="57"/>
      <c r="H25" s="57"/>
      <c r="I25" s="57"/>
      <c r="J25" s="57"/>
      <c r="K25" s="57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</row>
    <row r="26" spans="2:45" ht="23.25" customHeight="1">
      <c r="C26" s="56"/>
      <c r="D26" s="57"/>
      <c r="E26" s="57"/>
      <c r="F26" s="57"/>
      <c r="G26" s="57"/>
      <c r="H26" s="57"/>
      <c r="I26" s="57"/>
      <c r="J26" s="57"/>
      <c r="K26" s="57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</row>
    <row r="27" spans="2:45" ht="30.75" customHeight="1">
      <c r="B27" s="58"/>
      <c r="C27" s="59"/>
    </row>
    <row r="28" spans="2:45">
      <c r="C28" s="59"/>
    </row>
    <row r="30" spans="2:45">
      <c r="Q30" s="102"/>
      <c r="R30" s="102"/>
      <c r="T30" s="102"/>
    </row>
    <row r="31" spans="2:45">
      <c r="Q31" s="102"/>
      <c r="R31" s="102"/>
      <c r="T31" s="102"/>
    </row>
    <row r="39" spans="17:33">
      <c r="X39" s="82"/>
      <c r="Y39" s="82"/>
    </row>
    <row r="40" spans="17:33">
      <c r="X40" s="82"/>
      <c r="Y40" s="82"/>
    </row>
    <row r="41" spans="17:33">
      <c r="Q41" s="102"/>
      <c r="R41" s="102"/>
      <c r="T41" s="102"/>
      <c r="Y41" s="257"/>
      <c r="AG41" s="257" t="s">
        <v>176</v>
      </c>
    </row>
    <row r="42" spans="17:33">
      <c r="Q42" s="102"/>
      <c r="R42" s="102"/>
      <c r="T42" s="102"/>
      <c r="Y42" s="257"/>
      <c r="AG42" s="257">
        <v>2006</v>
      </c>
    </row>
    <row r="43" spans="17:33">
      <c r="Q43" s="102"/>
      <c r="R43" s="102"/>
      <c r="T43" s="102"/>
      <c r="Y43" s="257"/>
      <c r="AG43" s="257">
        <v>2007</v>
      </c>
    </row>
    <row r="44" spans="17:33">
      <c r="Y44" s="257"/>
      <c r="AG44" s="257">
        <v>2008</v>
      </c>
    </row>
    <row r="45" spans="17:33">
      <c r="Y45" s="257"/>
      <c r="AG45" s="257">
        <v>2009</v>
      </c>
    </row>
    <row r="46" spans="17:33">
      <c r="Y46" s="257"/>
      <c r="AG46" s="257">
        <v>2010</v>
      </c>
    </row>
    <row r="47" spans="17:33">
      <c r="Y47" s="257"/>
      <c r="AG47" s="257">
        <v>2011</v>
      </c>
    </row>
    <row r="48" spans="17:33">
      <c r="Y48" s="258"/>
      <c r="AG48" s="257">
        <v>2012</v>
      </c>
    </row>
    <row r="49" spans="1:33">
      <c r="Y49" s="257"/>
      <c r="AG49" s="257">
        <v>2013</v>
      </c>
    </row>
    <row r="50" spans="1:33">
      <c r="Y50" s="257"/>
      <c r="AG50" s="257">
        <v>2014</v>
      </c>
    </row>
    <row r="51" spans="1:33">
      <c r="Y51" s="82"/>
      <c r="AG51" s="257">
        <v>2015</v>
      </c>
    </row>
    <row r="52" spans="1:33">
      <c r="Y52" s="82"/>
      <c r="AG52" s="257">
        <v>2016</v>
      </c>
    </row>
    <row r="53" spans="1:33">
      <c r="A53" s="61"/>
      <c r="N53" s="51"/>
      <c r="X53" s="82"/>
      <c r="Y53" s="82"/>
      <c r="AG53" s="257">
        <v>2017</v>
      </c>
    </row>
    <row r="54" spans="1:33">
      <c r="AG54" s="257">
        <v>2018</v>
      </c>
    </row>
    <row r="55" spans="1:33">
      <c r="AG55" s="257">
        <v>2019</v>
      </c>
    </row>
    <row r="56" spans="1:33" ht="28.5" customHeight="1">
      <c r="C56" s="129" t="s">
        <v>227</v>
      </c>
      <c r="D56" s="254"/>
    </row>
    <row r="57" spans="1:33">
      <c r="B57" s="106"/>
      <c r="C57" s="129" t="s">
        <v>269</v>
      </c>
      <c r="D57" s="254"/>
      <c r="E57" s="254"/>
      <c r="F57" s="254"/>
      <c r="G57" s="254"/>
      <c r="H57" s="254"/>
      <c r="I57" s="254"/>
      <c r="J57" s="254"/>
      <c r="K57" s="254"/>
    </row>
    <row r="58" spans="1:33" ht="27" customHeight="1">
      <c r="C58" s="388" t="s">
        <v>179</v>
      </c>
    </row>
  </sheetData>
  <mergeCells count="19">
    <mergeCell ref="C2:AE2"/>
    <mergeCell ref="V8:W8"/>
    <mergeCell ref="N8:O8"/>
    <mergeCell ref="P8:Q8"/>
    <mergeCell ref="AB8:AC8"/>
    <mergeCell ref="AD8:AE8"/>
    <mergeCell ref="D7:AE7"/>
    <mergeCell ref="C4:AE4"/>
    <mergeCell ref="C5:AE5"/>
    <mergeCell ref="Z8:AA8"/>
    <mergeCell ref="X8:Y8"/>
    <mergeCell ref="C7:C9"/>
    <mergeCell ref="F8:G8"/>
    <mergeCell ref="H8:I8"/>
    <mergeCell ref="D8:E8"/>
    <mergeCell ref="J8:K8"/>
    <mergeCell ref="L8:M8"/>
    <mergeCell ref="T8:U8"/>
    <mergeCell ref="R8:S8"/>
  </mergeCells>
  <phoneticPr fontId="13" type="noConversion"/>
  <printOptions horizontalCentered="1" verticalCentered="1"/>
  <pageMargins left="0" right="0" top="0" bottom="0" header="0" footer="0"/>
  <pageSetup paperSize="9" scale="3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C91"/>
  <sheetViews>
    <sheetView showGridLines="0" tabSelected="1" view="pageBreakPreview" zoomScaleNormal="87" zoomScaleSheetLayoutView="100" workbookViewId="0">
      <selection activeCell="U41" sqref="U41"/>
    </sheetView>
  </sheetViews>
  <sheetFormatPr baseColWidth="10" defaultRowHeight="12.75"/>
  <cols>
    <col min="1" max="1" width="11.42578125" style="50"/>
    <col min="2" max="2" width="2.5703125" style="50" customWidth="1"/>
    <col min="3" max="3" width="2.7109375" style="50" customWidth="1"/>
    <col min="4" max="4" width="22.5703125" style="50" customWidth="1"/>
    <col min="5" max="5" width="19.5703125" style="50" customWidth="1"/>
    <col min="6" max="6" width="20.140625" style="50" customWidth="1"/>
    <col min="7" max="7" width="19.85546875" style="50" customWidth="1"/>
    <col min="8" max="8" width="18.7109375" style="50" customWidth="1"/>
    <col min="9" max="9" width="20.140625" style="51" customWidth="1"/>
    <col min="10" max="10" width="2.42578125" style="51" customWidth="1"/>
    <col min="11" max="11" width="2.140625" style="50" customWidth="1"/>
    <col min="12" max="12" width="3.7109375" style="50" customWidth="1"/>
    <col min="13" max="13" width="5.28515625" style="50" customWidth="1"/>
    <col min="14" max="20" width="7" style="50" customWidth="1"/>
    <col min="21" max="27" width="5.7109375" style="50" customWidth="1"/>
    <col min="28" max="16384" width="11.42578125" style="50"/>
  </cols>
  <sheetData>
    <row r="1" spans="3:26" ht="20.25">
      <c r="C1" s="836" t="s">
        <v>267</v>
      </c>
      <c r="D1" s="836"/>
      <c r="E1" s="836"/>
      <c r="F1" s="836"/>
      <c r="G1" s="836"/>
      <c r="H1" s="836"/>
      <c r="I1" s="836"/>
      <c r="J1" s="200"/>
    </row>
    <row r="2" spans="3:26" s="51" customFormat="1" ht="20.25">
      <c r="C2" s="281" t="s">
        <v>62</v>
      </c>
      <c r="D2" s="441"/>
      <c r="E2" s="281"/>
      <c r="F2" s="281"/>
      <c r="G2" s="281"/>
      <c r="H2" s="281"/>
      <c r="I2" s="281"/>
    </row>
    <row r="3" spans="3:26" s="51" customFormat="1" ht="30.75" customHeight="1">
      <c r="C3" s="837" t="s">
        <v>138</v>
      </c>
      <c r="D3" s="837"/>
      <c r="E3" s="837"/>
      <c r="F3" s="837"/>
      <c r="G3" s="837"/>
      <c r="H3" s="837"/>
      <c r="I3" s="837"/>
      <c r="J3" s="199"/>
    </row>
    <row r="4" spans="3:26" s="51" customFormat="1" ht="15.75">
      <c r="C4" s="838" t="s">
        <v>235</v>
      </c>
      <c r="D4" s="839"/>
      <c r="E4" s="839"/>
      <c r="F4" s="839"/>
      <c r="G4" s="839"/>
      <c r="H4" s="839"/>
      <c r="I4" s="839"/>
      <c r="J4" s="201"/>
    </row>
    <row r="5" spans="3:26" s="51" customFormat="1" ht="5.25" customHeight="1" thickBot="1">
      <c r="C5" s="319"/>
      <c r="D5" s="319"/>
      <c r="E5" s="319"/>
      <c r="F5" s="319"/>
      <c r="G5" s="319"/>
      <c r="H5" s="319"/>
      <c r="I5" s="319"/>
      <c r="J5" s="201"/>
    </row>
    <row r="6" spans="3:26" s="51" customFormat="1" ht="15.75" thickBot="1">
      <c r="C6" s="769" t="s">
        <v>92</v>
      </c>
      <c r="D6" s="769"/>
      <c r="E6" s="768" t="s">
        <v>93</v>
      </c>
      <c r="F6" s="768"/>
      <c r="G6" s="768"/>
      <c r="H6" s="768"/>
      <c r="I6" s="802" t="s">
        <v>71</v>
      </c>
      <c r="J6" s="198"/>
    </row>
    <row r="7" spans="3:26" s="49" customFormat="1" ht="36.75" thickBot="1">
      <c r="C7" s="769"/>
      <c r="D7" s="769"/>
      <c r="E7" s="698" t="s">
        <v>27</v>
      </c>
      <c r="F7" s="698" t="s">
        <v>28</v>
      </c>
      <c r="G7" s="698" t="s">
        <v>94</v>
      </c>
      <c r="H7" s="698" t="s">
        <v>30</v>
      </c>
      <c r="I7" s="802"/>
      <c r="J7" s="198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spans="3:26" s="49" customFormat="1" ht="15">
      <c r="C8" s="690"/>
      <c r="D8" s="691">
        <v>2006</v>
      </c>
      <c r="E8" s="699">
        <f>SUM(E9:E12)</f>
        <v>163</v>
      </c>
      <c r="F8" s="700">
        <f>SUM(F9:F12)</f>
        <v>26</v>
      </c>
      <c r="G8" s="700">
        <f>SUM(G9:G12)</f>
        <v>7</v>
      </c>
      <c r="H8" s="701" t="s">
        <v>60</v>
      </c>
      <c r="I8" s="712">
        <f>SUM(I9:I12)</f>
        <v>196</v>
      </c>
      <c r="J8" s="206"/>
      <c r="L8" s="53"/>
      <c r="M8" s="62"/>
      <c r="N8" s="62"/>
      <c r="O8" s="62"/>
      <c r="P8" s="62"/>
      <c r="Q8" s="62"/>
    </row>
    <row r="9" spans="3:26" s="49" customFormat="1" ht="14.25">
      <c r="C9" s="690"/>
      <c r="D9" s="692" t="s">
        <v>22</v>
      </c>
      <c r="E9" s="702">
        <v>17</v>
      </c>
      <c r="F9" s="321">
        <v>1</v>
      </c>
      <c r="G9" s="321" t="s">
        <v>60</v>
      </c>
      <c r="H9" s="703" t="s">
        <v>60</v>
      </c>
      <c r="I9" s="713">
        <f>SUM(E9:H9)</f>
        <v>18</v>
      </c>
      <c r="J9" s="206"/>
      <c r="L9" s="63"/>
      <c r="M9" s="53"/>
      <c r="N9" s="53"/>
      <c r="O9" s="53"/>
      <c r="P9" s="53"/>
      <c r="Q9" s="64"/>
    </row>
    <row r="10" spans="3:26" s="49" customFormat="1" ht="14.25">
      <c r="C10" s="690"/>
      <c r="D10" s="692" t="s">
        <v>23</v>
      </c>
      <c r="E10" s="702">
        <v>112</v>
      </c>
      <c r="F10" s="321">
        <v>17</v>
      </c>
      <c r="G10" s="321">
        <v>7</v>
      </c>
      <c r="H10" s="703" t="s">
        <v>60</v>
      </c>
      <c r="I10" s="713">
        <f>SUM(E10:H10)</f>
        <v>136</v>
      </c>
      <c r="J10" s="206"/>
      <c r="L10" s="63"/>
      <c r="M10" s="53"/>
      <c r="N10" s="53"/>
      <c r="O10" s="53"/>
      <c r="P10" s="53"/>
      <c r="Q10" s="64"/>
    </row>
    <row r="11" spans="3:26" s="49" customFormat="1" ht="14.25">
      <c r="C11" s="690"/>
      <c r="D11" s="692" t="s">
        <v>24</v>
      </c>
      <c r="E11" s="702">
        <v>27</v>
      </c>
      <c r="F11" s="321">
        <v>5</v>
      </c>
      <c r="G11" s="321" t="s">
        <v>60</v>
      </c>
      <c r="H11" s="703" t="s">
        <v>60</v>
      </c>
      <c r="I11" s="713">
        <f>SUM(E11:H11)</f>
        <v>32</v>
      </c>
      <c r="J11" s="206"/>
      <c r="L11" s="63"/>
      <c r="M11" s="53"/>
      <c r="N11" s="53"/>
      <c r="O11" s="53"/>
      <c r="P11" s="53"/>
      <c r="Q11" s="64"/>
    </row>
    <row r="12" spans="3:26" s="49" customFormat="1" ht="14.25">
      <c r="C12" s="690"/>
      <c r="D12" s="692" t="s">
        <v>95</v>
      </c>
      <c r="E12" s="702">
        <v>7</v>
      </c>
      <c r="F12" s="321">
        <v>3</v>
      </c>
      <c r="G12" s="321" t="s">
        <v>60</v>
      </c>
      <c r="H12" s="703" t="s">
        <v>60</v>
      </c>
      <c r="I12" s="713">
        <f>SUM(E12:H12)</f>
        <v>10</v>
      </c>
      <c r="J12" s="206"/>
      <c r="L12" s="63"/>
      <c r="M12" s="53"/>
      <c r="N12" s="53"/>
      <c r="O12" s="53"/>
      <c r="P12" s="53"/>
      <c r="Q12" s="53"/>
    </row>
    <row r="13" spans="3:26" s="49" customFormat="1" ht="15">
      <c r="C13" s="690"/>
      <c r="D13" s="693">
        <v>2007</v>
      </c>
      <c r="E13" s="704">
        <f>SUM(E14:E17)</f>
        <v>520</v>
      </c>
      <c r="F13" s="320">
        <f>SUM(F14:F17)</f>
        <v>135</v>
      </c>
      <c r="G13" s="320">
        <f>SUM(G14:G17)</f>
        <v>12</v>
      </c>
      <c r="H13" s="705" t="s">
        <v>60</v>
      </c>
      <c r="I13" s="714">
        <f>SUM(I14:I17)</f>
        <v>667</v>
      </c>
      <c r="J13" s="207"/>
      <c r="L13" s="53"/>
      <c r="M13" s="53"/>
      <c r="N13" s="53"/>
      <c r="O13" s="53"/>
      <c r="P13" s="53"/>
      <c r="Q13" s="53"/>
    </row>
    <row r="14" spans="3:26" s="49" customFormat="1" ht="14.25">
      <c r="C14" s="690"/>
      <c r="D14" s="692" t="s">
        <v>22</v>
      </c>
      <c r="E14" s="702">
        <v>117</v>
      </c>
      <c r="F14" s="321">
        <v>25</v>
      </c>
      <c r="G14" s="321" t="s">
        <v>60</v>
      </c>
      <c r="H14" s="703" t="s">
        <v>60</v>
      </c>
      <c r="I14" s="713">
        <f>SUM(E14:H14)</f>
        <v>142</v>
      </c>
      <c r="J14" s="206"/>
      <c r="L14" s="53"/>
      <c r="M14" s="53"/>
      <c r="N14" s="53"/>
      <c r="O14" s="53"/>
      <c r="P14" s="53"/>
      <c r="Q14" s="53"/>
    </row>
    <row r="15" spans="3:26" s="49" customFormat="1" ht="14.25">
      <c r="C15" s="690"/>
      <c r="D15" s="692" t="s">
        <v>23</v>
      </c>
      <c r="E15" s="702">
        <v>321</v>
      </c>
      <c r="F15" s="321">
        <v>69</v>
      </c>
      <c r="G15" s="321">
        <v>5</v>
      </c>
      <c r="H15" s="703" t="s">
        <v>60</v>
      </c>
      <c r="I15" s="713">
        <f>SUM(E15:H15)</f>
        <v>395</v>
      </c>
      <c r="J15" s="206"/>
    </row>
    <row r="16" spans="3:26" s="49" customFormat="1" ht="14.25">
      <c r="C16" s="690"/>
      <c r="D16" s="692" t="s">
        <v>24</v>
      </c>
      <c r="E16" s="702">
        <v>77</v>
      </c>
      <c r="F16" s="321">
        <v>34</v>
      </c>
      <c r="G16" s="321">
        <v>6</v>
      </c>
      <c r="H16" s="703" t="s">
        <v>60</v>
      </c>
      <c r="I16" s="713">
        <f>SUM(E16:H16)</f>
        <v>117</v>
      </c>
      <c r="J16" s="206"/>
    </row>
    <row r="17" spans="3:17" s="49" customFormat="1" ht="14.25">
      <c r="C17" s="690"/>
      <c r="D17" s="692" t="s">
        <v>95</v>
      </c>
      <c r="E17" s="702">
        <v>5</v>
      </c>
      <c r="F17" s="321">
        <v>7</v>
      </c>
      <c r="G17" s="321">
        <v>1</v>
      </c>
      <c r="H17" s="703" t="s">
        <v>60</v>
      </c>
      <c r="I17" s="713">
        <f>SUM(E17:H17)</f>
        <v>13</v>
      </c>
      <c r="J17" s="206"/>
    </row>
    <row r="18" spans="3:17" s="42" customFormat="1" ht="15">
      <c r="C18" s="694"/>
      <c r="D18" s="691">
        <v>2008</v>
      </c>
      <c r="E18" s="704">
        <f>SUM(E19:E22)</f>
        <v>1340</v>
      </c>
      <c r="F18" s="320">
        <f>SUM(F19:F22)</f>
        <v>167</v>
      </c>
      <c r="G18" s="320">
        <f>SUM(G19:G22)</f>
        <v>1</v>
      </c>
      <c r="H18" s="705" t="s">
        <v>60</v>
      </c>
      <c r="I18" s="715">
        <f>SUM(I19:I22)</f>
        <v>1508</v>
      </c>
      <c r="J18" s="317"/>
      <c r="L18" s="318"/>
      <c r="M18" s="318"/>
      <c r="N18" s="318"/>
      <c r="O18" s="318"/>
      <c r="P18" s="318"/>
      <c r="Q18" s="318"/>
    </row>
    <row r="19" spans="3:17" s="49" customFormat="1" ht="14.25">
      <c r="C19" s="690"/>
      <c r="D19" s="692" t="s">
        <v>22</v>
      </c>
      <c r="E19" s="702">
        <v>201</v>
      </c>
      <c r="F19" s="321">
        <v>11</v>
      </c>
      <c r="G19" s="321" t="s">
        <v>60</v>
      </c>
      <c r="H19" s="703" t="s">
        <v>60</v>
      </c>
      <c r="I19" s="713">
        <f>SUM(E19:H19)</f>
        <v>212</v>
      </c>
      <c r="J19" s="206"/>
    </row>
    <row r="20" spans="3:17" s="49" customFormat="1" ht="14.25">
      <c r="C20" s="690"/>
      <c r="D20" s="692" t="s">
        <v>23</v>
      </c>
      <c r="E20" s="702">
        <v>854</v>
      </c>
      <c r="F20" s="321">
        <v>73</v>
      </c>
      <c r="G20" s="321">
        <v>1</v>
      </c>
      <c r="H20" s="703" t="s">
        <v>60</v>
      </c>
      <c r="I20" s="713">
        <f>SUM(E20:H20)</f>
        <v>928</v>
      </c>
      <c r="J20" s="206"/>
    </row>
    <row r="21" spans="3:17" s="49" customFormat="1" ht="14.25">
      <c r="C21" s="690"/>
      <c r="D21" s="692" t="s">
        <v>24</v>
      </c>
      <c r="E21" s="702">
        <v>283</v>
      </c>
      <c r="F21" s="321">
        <v>82</v>
      </c>
      <c r="G21" s="321" t="s">
        <v>60</v>
      </c>
      <c r="H21" s="703" t="s">
        <v>60</v>
      </c>
      <c r="I21" s="713">
        <f>SUM(E21:H21)</f>
        <v>365</v>
      </c>
      <c r="J21" s="206"/>
    </row>
    <row r="22" spans="3:17" s="49" customFormat="1" ht="14.25">
      <c r="C22" s="690"/>
      <c r="D22" s="692" t="s">
        <v>95</v>
      </c>
      <c r="E22" s="702">
        <v>2</v>
      </c>
      <c r="F22" s="321">
        <v>1</v>
      </c>
      <c r="G22" s="321" t="s">
        <v>60</v>
      </c>
      <c r="H22" s="703" t="s">
        <v>60</v>
      </c>
      <c r="I22" s="713">
        <f>SUM(E22:H22)</f>
        <v>3</v>
      </c>
      <c r="J22" s="206"/>
    </row>
    <row r="23" spans="3:17" s="42" customFormat="1" ht="15">
      <c r="C23" s="694"/>
      <c r="D23" s="691">
        <v>2009</v>
      </c>
      <c r="E23" s="704">
        <f>SUM(E24:E27)</f>
        <v>1606</v>
      </c>
      <c r="F23" s="320">
        <f>SUM(F24:F27)</f>
        <v>63</v>
      </c>
      <c r="G23" s="320" t="s">
        <v>60</v>
      </c>
      <c r="H23" s="705" t="s">
        <v>60</v>
      </c>
      <c r="I23" s="714">
        <f>SUM(I24:I27)</f>
        <v>1669</v>
      </c>
      <c r="J23" s="317"/>
      <c r="L23" s="318"/>
      <c r="M23" s="318"/>
      <c r="N23" s="318"/>
      <c r="O23" s="318"/>
      <c r="P23" s="318"/>
      <c r="Q23" s="318"/>
    </row>
    <row r="24" spans="3:17" s="49" customFormat="1" ht="14.25">
      <c r="C24" s="690"/>
      <c r="D24" s="692" t="s">
        <v>22</v>
      </c>
      <c r="E24" s="702">
        <v>159</v>
      </c>
      <c r="F24" s="321">
        <v>11</v>
      </c>
      <c r="G24" s="321" t="s">
        <v>60</v>
      </c>
      <c r="H24" s="703" t="s">
        <v>60</v>
      </c>
      <c r="I24" s="713">
        <f>SUM(E24:H24)</f>
        <v>170</v>
      </c>
      <c r="J24" s="206"/>
    </row>
    <row r="25" spans="3:17" s="49" customFormat="1" ht="14.25">
      <c r="C25" s="690"/>
      <c r="D25" s="692" t="s">
        <v>23</v>
      </c>
      <c r="E25" s="706">
        <v>1072</v>
      </c>
      <c r="F25" s="321">
        <v>44</v>
      </c>
      <c r="G25" s="321" t="s">
        <v>60</v>
      </c>
      <c r="H25" s="703" t="s">
        <v>60</v>
      </c>
      <c r="I25" s="713">
        <f>SUM(E25:H25)</f>
        <v>1116</v>
      </c>
      <c r="J25" s="206"/>
    </row>
    <row r="26" spans="3:17" s="49" customFormat="1" ht="14.25">
      <c r="C26" s="690"/>
      <c r="D26" s="692" t="s">
        <v>24</v>
      </c>
      <c r="E26" s="702">
        <v>374</v>
      </c>
      <c r="F26" s="321">
        <v>8</v>
      </c>
      <c r="G26" s="321" t="s">
        <v>60</v>
      </c>
      <c r="H26" s="703" t="s">
        <v>60</v>
      </c>
      <c r="I26" s="713">
        <f>SUM(E26:H26)</f>
        <v>382</v>
      </c>
      <c r="J26" s="206"/>
    </row>
    <row r="27" spans="3:17" s="49" customFormat="1" ht="14.25">
      <c r="C27" s="690"/>
      <c r="D27" s="692" t="s">
        <v>95</v>
      </c>
      <c r="E27" s="702">
        <v>1</v>
      </c>
      <c r="F27" s="321" t="s">
        <v>60</v>
      </c>
      <c r="G27" s="321" t="s">
        <v>60</v>
      </c>
      <c r="H27" s="703" t="s">
        <v>60</v>
      </c>
      <c r="I27" s="713">
        <f>SUM(E27:H27)</f>
        <v>1</v>
      </c>
      <c r="J27" s="206"/>
    </row>
    <row r="28" spans="3:17" s="42" customFormat="1" ht="15">
      <c r="C28" s="694"/>
      <c r="D28" s="691">
        <v>2010</v>
      </c>
      <c r="E28" s="704">
        <f>SUM(E29:E31)</f>
        <v>1794</v>
      </c>
      <c r="F28" s="320">
        <f>SUM(F29:F31)</f>
        <v>24</v>
      </c>
      <c r="G28" s="320">
        <f>SUM(G29:G31)</f>
        <v>7</v>
      </c>
      <c r="H28" s="705" t="s">
        <v>60</v>
      </c>
      <c r="I28" s="714">
        <f>SUM(I29:I31)</f>
        <v>1825</v>
      </c>
      <c r="J28" s="317"/>
      <c r="L28" s="318"/>
      <c r="M28" s="318"/>
      <c r="N28" s="49"/>
      <c r="O28" s="49"/>
      <c r="P28" s="49"/>
      <c r="Q28" s="49"/>
    </row>
    <row r="29" spans="3:17" s="49" customFormat="1" ht="14.25">
      <c r="C29" s="690"/>
      <c r="D29" s="692" t="s">
        <v>22</v>
      </c>
      <c r="E29" s="702">
        <v>238</v>
      </c>
      <c r="F29" s="321">
        <v>5</v>
      </c>
      <c r="G29" s="321">
        <v>1</v>
      </c>
      <c r="H29" s="703" t="s">
        <v>60</v>
      </c>
      <c r="I29" s="713">
        <f>SUM(E29:H29)</f>
        <v>244</v>
      </c>
      <c r="J29" s="206"/>
    </row>
    <row r="30" spans="3:17" s="49" customFormat="1" ht="14.25">
      <c r="C30" s="690"/>
      <c r="D30" s="692" t="s">
        <v>23</v>
      </c>
      <c r="E30" s="706">
        <v>1221</v>
      </c>
      <c r="F30" s="321">
        <v>10</v>
      </c>
      <c r="G30" s="321">
        <v>3</v>
      </c>
      <c r="H30" s="703" t="s">
        <v>60</v>
      </c>
      <c r="I30" s="713">
        <f>SUM(E30:H30)</f>
        <v>1234</v>
      </c>
      <c r="J30" s="206"/>
    </row>
    <row r="31" spans="3:17" s="49" customFormat="1" ht="14.25">
      <c r="C31" s="690"/>
      <c r="D31" s="692" t="s">
        <v>24</v>
      </c>
      <c r="E31" s="702">
        <v>335</v>
      </c>
      <c r="F31" s="321">
        <v>9</v>
      </c>
      <c r="G31" s="321">
        <v>3</v>
      </c>
      <c r="H31" s="703" t="s">
        <v>60</v>
      </c>
      <c r="I31" s="713">
        <f>SUM(E31:H31)</f>
        <v>347</v>
      </c>
      <c r="J31" s="206"/>
    </row>
    <row r="32" spans="3:17" s="42" customFormat="1" ht="15">
      <c r="C32" s="694"/>
      <c r="D32" s="691">
        <v>2011</v>
      </c>
      <c r="E32" s="704">
        <f>SUM(E33:E35)</f>
        <v>1420</v>
      </c>
      <c r="F32" s="320">
        <f>SUM(F33:F35)</f>
        <v>787</v>
      </c>
      <c r="G32" s="320">
        <f>SUM(G33:G35)</f>
        <v>117</v>
      </c>
      <c r="H32" s="705">
        <f>SUM(H33:H35)</f>
        <v>12</v>
      </c>
      <c r="I32" s="714">
        <f>SUM(I33:I35)</f>
        <v>2336</v>
      </c>
      <c r="J32" s="317"/>
      <c r="L32" s="318"/>
      <c r="M32" s="318"/>
      <c r="N32" s="318"/>
      <c r="O32" s="318"/>
      <c r="P32" s="318"/>
      <c r="Q32" s="318"/>
    </row>
    <row r="33" spans="2:26" s="55" customFormat="1" ht="14.25">
      <c r="C33" s="695"/>
      <c r="D33" s="692" t="s">
        <v>22</v>
      </c>
      <c r="E33" s="702">
        <v>170</v>
      </c>
      <c r="F33" s="321">
        <v>79</v>
      </c>
      <c r="G33" s="321">
        <v>14</v>
      </c>
      <c r="H33" s="703" t="s">
        <v>60</v>
      </c>
      <c r="I33" s="713">
        <f>SUM(E33:H33)</f>
        <v>263</v>
      </c>
      <c r="J33" s="208"/>
      <c r="K33" s="16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spans="2:26" ht="14.25">
      <c r="C34" s="696"/>
      <c r="D34" s="692" t="s">
        <v>23</v>
      </c>
      <c r="E34" s="702">
        <v>901</v>
      </c>
      <c r="F34" s="321">
        <v>560</v>
      </c>
      <c r="G34" s="321">
        <v>88</v>
      </c>
      <c r="H34" s="703">
        <v>3</v>
      </c>
      <c r="I34" s="713">
        <f>SUM(E34:H34)</f>
        <v>1552</v>
      </c>
      <c r="J34" s="59"/>
      <c r="K34" s="16"/>
    </row>
    <row r="35" spans="2:26" ht="14.25">
      <c r="B35" s="58"/>
      <c r="C35" s="697"/>
      <c r="D35" s="692" t="s">
        <v>24</v>
      </c>
      <c r="E35" s="702">
        <v>349</v>
      </c>
      <c r="F35" s="321">
        <v>148</v>
      </c>
      <c r="G35" s="321">
        <v>15</v>
      </c>
      <c r="H35" s="703">
        <v>9</v>
      </c>
      <c r="I35" s="713">
        <f>SUM(E35:H35)</f>
        <v>521</v>
      </c>
      <c r="J35" s="59"/>
      <c r="K35" s="16"/>
    </row>
    <row r="36" spans="2:26" s="42" customFormat="1" ht="15">
      <c r="C36" s="694"/>
      <c r="D36" s="691">
        <v>2012</v>
      </c>
      <c r="E36" s="704">
        <f>SUM(E37:E39)</f>
        <v>1915</v>
      </c>
      <c r="F36" s="320">
        <f>SUM(F37:F39)</f>
        <v>1208</v>
      </c>
      <c r="G36" s="320">
        <f>SUM(G37:G39)</f>
        <v>114</v>
      </c>
      <c r="H36" s="705">
        <f>SUM(H37:H39)</f>
        <v>3</v>
      </c>
      <c r="I36" s="714">
        <f>SUM(I37:I39)</f>
        <v>3240</v>
      </c>
      <c r="J36" s="317"/>
      <c r="L36" s="318"/>
      <c r="M36" s="318"/>
      <c r="N36" s="318"/>
      <c r="O36" s="318"/>
      <c r="P36" s="318"/>
      <c r="Q36" s="318"/>
    </row>
    <row r="37" spans="2:26" ht="14.25">
      <c r="B37" s="58"/>
      <c r="C37" s="697"/>
      <c r="D37" s="692" t="s">
        <v>22</v>
      </c>
      <c r="E37" s="702">
        <v>567</v>
      </c>
      <c r="F37" s="321">
        <v>204</v>
      </c>
      <c r="G37" s="321">
        <v>2</v>
      </c>
      <c r="H37" s="703" t="s">
        <v>60</v>
      </c>
      <c r="I37" s="713">
        <f>SUM(E37:H37)</f>
        <v>773</v>
      </c>
      <c r="J37" s="59"/>
      <c r="K37" s="16"/>
    </row>
    <row r="38" spans="2:26" ht="14.25">
      <c r="B38" s="58"/>
      <c r="C38" s="697"/>
      <c r="D38" s="692" t="s">
        <v>23</v>
      </c>
      <c r="E38" s="706">
        <v>1059</v>
      </c>
      <c r="F38" s="321">
        <v>771</v>
      </c>
      <c r="G38" s="321">
        <v>107</v>
      </c>
      <c r="H38" s="703">
        <v>2</v>
      </c>
      <c r="I38" s="713">
        <f>SUM(E38:H38)</f>
        <v>1939</v>
      </c>
      <c r="J38" s="59"/>
      <c r="K38" s="16"/>
    </row>
    <row r="39" spans="2:26" ht="14.25">
      <c r="B39" s="58"/>
      <c r="C39" s="697"/>
      <c r="D39" s="692" t="s">
        <v>24</v>
      </c>
      <c r="E39" s="706">
        <v>289</v>
      </c>
      <c r="F39" s="321">
        <v>233</v>
      </c>
      <c r="G39" s="321">
        <v>5</v>
      </c>
      <c r="H39" s="703">
        <v>1</v>
      </c>
      <c r="I39" s="713">
        <f>SUM(E39:H39)</f>
        <v>528</v>
      </c>
      <c r="J39" s="59"/>
      <c r="K39" s="16"/>
    </row>
    <row r="40" spans="2:26" s="42" customFormat="1" ht="15">
      <c r="C40" s="694"/>
      <c r="D40" s="691">
        <v>2013</v>
      </c>
      <c r="E40" s="704">
        <f>SUM(E41:E43)</f>
        <v>1584</v>
      </c>
      <c r="F40" s="320">
        <f>SUM(F41:F43)</f>
        <v>765</v>
      </c>
      <c r="G40" s="320">
        <f>SUM(G41:G43)</f>
        <v>65</v>
      </c>
      <c r="H40" s="705">
        <f>SUM(H41:H43)</f>
        <v>3</v>
      </c>
      <c r="I40" s="714">
        <f>SUM(I41:I43)</f>
        <v>2417</v>
      </c>
      <c r="J40" s="317"/>
      <c r="L40" s="318"/>
      <c r="M40" s="318"/>
      <c r="N40" s="318"/>
      <c r="O40" s="318"/>
      <c r="P40" s="318"/>
      <c r="Q40" s="318"/>
    </row>
    <row r="41" spans="2:26" ht="14.25">
      <c r="B41" s="58"/>
      <c r="C41" s="697"/>
      <c r="D41" s="692" t="s">
        <v>22</v>
      </c>
      <c r="E41" s="702">
        <v>245</v>
      </c>
      <c r="F41" s="321">
        <v>57</v>
      </c>
      <c r="G41" s="321">
        <v>7</v>
      </c>
      <c r="H41" s="703">
        <v>1</v>
      </c>
      <c r="I41" s="713">
        <f>SUM(E41:H41)</f>
        <v>310</v>
      </c>
      <c r="J41" s="59"/>
      <c r="K41" s="16"/>
    </row>
    <row r="42" spans="2:26" ht="14.25">
      <c r="B42" s="58"/>
      <c r="C42" s="697"/>
      <c r="D42" s="692" t="s">
        <v>23</v>
      </c>
      <c r="E42" s="706">
        <v>1060</v>
      </c>
      <c r="F42" s="321">
        <v>603</v>
      </c>
      <c r="G42" s="321">
        <v>49</v>
      </c>
      <c r="H42" s="703">
        <v>2</v>
      </c>
      <c r="I42" s="713">
        <f>SUM(E42:H42)</f>
        <v>1714</v>
      </c>
      <c r="J42" s="59"/>
      <c r="K42" s="16"/>
    </row>
    <row r="43" spans="2:26" ht="14.25">
      <c r="B43" s="58"/>
      <c r="C43" s="697"/>
      <c r="D43" s="692" t="s">
        <v>24</v>
      </c>
      <c r="E43" s="702">
        <v>279</v>
      </c>
      <c r="F43" s="321">
        <v>105</v>
      </c>
      <c r="G43" s="321">
        <v>9</v>
      </c>
      <c r="H43" s="703" t="s">
        <v>60</v>
      </c>
      <c r="I43" s="713">
        <f>SUM(E43:H43)</f>
        <v>393</v>
      </c>
      <c r="J43" s="59"/>
      <c r="K43" s="16"/>
    </row>
    <row r="44" spans="2:26" s="42" customFormat="1" ht="15">
      <c r="C44" s="694"/>
      <c r="D44" s="691">
        <v>2014</v>
      </c>
      <c r="E44" s="704">
        <f>SUM(E45:E47)</f>
        <v>1521</v>
      </c>
      <c r="F44" s="320">
        <f>SUM(F45:F47)</f>
        <v>267</v>
      </c>
      <c r="G44" s="320">
        <f>SUM(G45:G47)</f>
        <v>17</v>
      </c>
      <c r="H44" s="705">
        <f>SUM(H45:H47)</f>
        <v>1</v>
      </c>
      <c r="I44" s="714">
        <f>SUM(I45:I47)</f>
        <v>1806</v>
      </c>
      <c r="J44" s="317"/>
      <c r="L44" s="318"/>
      <c r="M44" s="318"/>
      <c r="N44" s="318"/>
      <c r="O44" s="318"/>
      <c r="P44" s="318"/>
      <c r="Q44" s="318"/>
    </row>
    <row r="45" spans="2:26" ht="14.25">
      <c r="B45" s="58"/>
      <c r="C45" s="697"/>
      <c r="D45" s="692" t="s">
        <v>22</v>
      </c>
      <c r="E45" s="702">
        <v>192</v>
      </c>
      <c r="F45" s="321">
        <v>29</v>
      </c>
      <c r="G45" s="321" t="s">
        <v>60</v>
      </c>
      <c r="H45" s="703" t="s">
        <v>60</v>
      </c>
      <c r="I45" s="713">
        <f>SUM(E45:H45)</f>
        <v>221</v>
      </c>
      <c r="J45" s="59"/>
      <c r="K45" s="16"/>
      <c r="M45" s="318"/>
      <c r="N45" s="318"/>
      <c r="O45" s="318"/>
      <c r="P45" s="318"/>
      <c r="Q45" s="318"/>
      <c r="R45" s="42"/>
    </row>
    <row r="46" spans="2:26" ht="14.25">
      <c r="B46" s="58"/>
      <c r="C46" s="697"/>
      <c r="D46" s="692" t="s">
        <v>23</v>
      </c>
      <c r="E46" s="702">
        <v>998</v>
      </c>
      <c r="F46" s="321">
        <v>210</v>
      </c>
      <c r="G46" s="321">
        <v>15</v>
      </c>
      <c r="H46" s="703" t="s">
        <v>60</v>
      </c>
      <c r="I46" s="713">
        <f>SUM(E46:H46)</f>
        <v>1223</v>
      </c>
      <c r="J46" s="59"/>
      <c r="K46" s="16"/>
      <c r="M46" s="318"/>
      <c r="N46" s="318"/>
      <c r="O46" s="318"/>
      <c r="P46" s="318"/>
      <c r="Q46" s="318"/>
      <c r="R46" s="42"/>
    </row>
    <row r="47" spans="2:26" ht="14.25">
      <c r="B47" s="58"/>
      <c r="C47" s="697"/>
      <c r="D47" s="692" t="s">
        <v>24</v>
      </c>
      <c r="E47" s="702">
        <v>331</v>
      </c>
      <c r="F47" s="321">
        <v>28</v>
      </c>
      <c r="G47" s="321">
        <v>2</v>
      </c>
      <c r="H47" s="703">
        <v>1</v>
      </c>
      <c r="I47" s="713">
        <f>SUM(E47:H47)</f>
        <v>362</v>
      </c>
      <c r="J47" s="59"/>
      <c r="K47" s="16"/>
      <c r="M47" s="318"/>
      <c r="N47" s="318"/>
      <c r="O47" s="318"/>
      <c r="P47" s="318"/>
      <c r="Q47" s="318"/>
      <c r="R47" s="42"/>
    </row>
    <row r="48" spans="2:26" s="42" customFormat="1" ht="15">
      <c r="C48" s="694"/>
      <c r="D48" s="691">
        <v>2015</v>
      </c>
      <c r="E48" s="704">
        <f>SUM(E49:E51)</f>
        <v>1776</v>
      </c>
      <c r="F48" s="320">
        <f>SUM(F49:F51)</f>
        <v>292</v>
      </c>
      <c r="G48" s="320">
        <f>SUM(G49:G51)</f>
        <v>11</v>
      </c>
      <c r="H48" s="705">
        <f>SUM(H49:H51)</f>
        <v>1</v>
      </c>
      <c r="I48" s="714">
        <f>SUM(I49:I51)</f>
        <v>2080</v>
      </c>
      <c r="J48" s="317"/>
      <c r="L48" s="318"/>
      <c r="M48" s="318"/>
      <c r="N48" s="318"/>
      <c r="O48" s="318"/>
      <c r="P48" s="318"/>
      <c r="Q48" s="318"/>
    </row>
    <row r="49" spans="1:17" ht="14.25">
      <c r="B49" s="58"/>
      <c r="C49" s="697"/>
      <c r="D49" s="692" t="s">
        <v>22</v>
      </c>
      <c r="E49" s="702">
        <v>186</v>
      </c>
      <c r="F49" s="321">
        <v>21</v>
      </c>
      <c r="G49" s="321">
        <v>1</v>
      </c>
      <c r="H49" s="703" t="s">
        <v>60</v>
      </c>
      <c r="I49" s="713">
        <f>SUM(E49:H49)</f>
        <v>208</v>
      </c>
      <c r="J49" s="59"/>
      <c r="K49" s="16"/>
      <c r="M49" s="318"/>
      <c r="N49" s="318"/>
      <c r="O49" s="318"/>
    </row>
    <row r="50" spans="1:17" ht="14.25">
      <c r="B50" s="58"/>
      <c r="C50" s="697"/>
      <c r="D50" s="692" t="s">
        <v>23</v>
      </c>
      <c r="E50" s="702">
        <v>1204</v>
      </c>
      <c r="F50" s="321">
        <v>238</v>
      </c>
      <c r="G50" s="321">
        <v>8</v>
      </c>
      <c r="H50" s="703">
        <v>1</v>
      </c>
      <c r="I50" s="713">
        <f>SUM(E50:H50)</f>
        <v>1451</v>
      </c>
      <c r="J50" s="59"/>
      <c r="K50" s="16"/>
      <c r="M50" s="318"/>
      <c r="N50" s="318"/>
      <c r="O50" s="318"/>
    </row>
    <row r="51" spans="1:17" ht="14.25">
      <c r="B51" s="58"/>
      <c r="C51" s="697"/>
      <c r="D51" s="692" t="s">
        <v>24</v>
      </c>
      <c r="E51" s="702">
        <v>386</v>
      </c>
      <c r="F51" s="321">
        <v>33</v>
      </c>
      <c r="G51" s="321">
        <v>2</v>
      </c>
      <c r="H51" s="703" t="s">
        <v>60</v>
      </c>
      <c r="I51" s="713">
        <f>SUM(E51:H51)</f>
        <v>421</v>
      </c>
      <c r="J51" s="59"/>
      <c r="K51" s="16"/>
    </row>
    <row r="52" spans="1:17" s="42" customFormat="1" ht="15">
      <c r="C52" s="694"/>
      <c r="D52" s="691">
        <v>2016</v>
      </c>
      <c r="E52" s="704">
        <f>SUM(E53:E55)</f>
        <v>1874</v>
      </c>
      <c r="F52" s="320">
        <f>SUM(F53:F55)</f>
        <v>54</v>
      </c>
      <c r="G52" s="320">
        <f>SUM(G53:G55)</f>
        <v>9</v>
      </c>
      <c r="H52" s="705">
        <f>SUM(H53:H55)</f>
        <v>1</v>
      </c>
      <c r="I52" s="714">
        <f>SUM(I53:I55)</f>
        <v>1938</v>
      </c>
      <c r="J52" s="317"/>
      <c r="L52" s="318"/>
      <c r="M52" s="318"/>
      <c r="N52" s="318"/>
      <c r="O52" s="318"/>
      <c r="P52" s="318"/>
      <c r="Q52" s="318"/>
    </row>
    <row r="53" spans="1:17" ht="14.25">
      <c r="A53" s="262"/>
      <c r="B53" s="58"/>
      <c r="C53" s="697"/>
      <c r="D53" s="692" t="s">
        <v>22</v>
      </c>
      <c r="E53" s="702">
        <v>159</v>
      </c>
      <c r="F53" s="321">
        <v>3</v>
      </c>
      <c r="G53" s="321">
        <v>2</v>
      </c>
      <c r="H53" s="703" t="s">
        <v>60</v>
      </c>
      <c r="I53" s="713">
        <f>SUM(E53:H53)</f>
        <v>164</v>
      </c>
      <c r="J53" s="59"/>
      <c r="K53" s="16"/>
    </row>
    <row r="54" spans="1:17" ht="14.25">
      <c r="A54" s="262"/>
      <c r="B54" s="58"/>
      <c r="C54" s="697"/>
      <c r="D54" s="692" t="s">
        <v>23</v>
      </c>
      <c r="E54" s="702">
        <v>1328</v>
      </c>
      <c r="F54" s="321">
        <v>47</v>
      </c>
      <c r="G54" s="321">
        <v>7</v>
      </c>
      <c r="H54" s="703">
        <v>1</v>
      </c>
      <c r="I54" s="713">
        <f>SUM(E54:H54)</f>
        <v>1383</v>
      </c>
      <c r="J54" s="59"/>
      <c r="K54" s="16"/>
    </row>
    <row r="55" spans="1:17" ht="14.25">
      <c r="A55" s="262"/>
      <c r="B55" s="58"/>
      <c r="C55" s="697"/>
      <c r="D55" s="692" t="s">
        <v>24</v>
      </c>
      <c r="E55" s="702">
        <v>387</v>
      </c>
      <c r="F55" s="321">
        <v>4</v>
      </c>
      <c r="G55" s="321">
        <v>0</v>
      </c>
      <c r="H55" s="703" t="s">
        <v>60</v>
      </c>
      <c r="I55" s="713">
        <f>SUM(E55:H55)</f>
        <v>391</v>
      </c>
      <c r="J55" s="59"/>
      <c r="K55" s="16"/>
    </row>
    <row r="56" spans="1:17" s="42" customFormat="1" ht="15">
      <c r="C56" s="694"/>
      <c r="D56" s="691">
        <v>2017</v>
      </c>
      <c r="E56" s="704">
        <f>SUM(E57:E59)</f>
        <v>1671</v>
      </c>
      <c r="F56" s="320">
        <f t="shared" ref="F56:H56" si="0">SUM(F57:F59)</f>
        <v>7</v>
      </c>
      <c r="G56" s="320">
        <f t="shared" si="0"/>
        <v>3</v>
      </c>
      <c r="H56" s="705">
        <f t="shared" si="0"/>
        <v>2</v>
      </c>
      <c r="I56" s="714">
        <f>SUM(I57:I59)</f>
        <v>1683</v>
      </c>
      <c r="J56" s="317"/>
      <c r="L56" s="318"/>
      <c r="M56" s="318"/>
      <c r="N56" s="318"/>
      <c r="O56" s="318"/>
      <c r="P56" s="318"/>
      <c r="Q56" s="318"/>
    </row>
    <row r="57" spans="1:17" ht="14.25">
      <c r="B57" s="58"/>
      <c r="C57" s="697"/>
      <c r="D57" s="692" t="s">
        <v>22</v>
      </c>
      <c r="E57" s="702">
        <v>130</v>
      </c>
      <c r="F57" s="321">
        <v>0</v>
      </c>
      <c r="G57" s="321">
        <v>2</v>
      </c>
      <c r="H57" s="703">
        <v>0</v>
      </c>
      <c r="I57" s="713">
        <f>SUM(E57:H57)</f>
        <v>132</v>
      </c>
    </row>
    <row r="58" spans="1:17" ht="14.25">
      <c r="B58" s="58"/>
      <c r="C58" s="697"/>
      <c r="D58" s="692" t="s">
        <v>23</v>
      </c>
      <c r="E58" s="702">
        <v>1218</v>
      </c>
      <c r="F58" s="321">
        <v>6</v>
      </c>
      <c r="G58" s="321">
        <v>1</v>
      </c>
      <c r="H58" s="703">
        <v>0</v>
      </c>
      <c r="I58" s="713">
        <f>SUM(E58:H58)</f>
        <v>1225</v>
      </c>
    </row>
    <row r="59" spans="1:17" ht="14.25">
      <c r="B59" s="58"/>
      <c r="C59" s="697"/>
      <c r="D59" s="692" t="s">
        <v>24</v>
      </c>
      <c r="E59" s="702">
        <v>323</v>
      </c>
      <c r="F59" s="321">
        <v>1</v>
      </c>
      <c r="G59" s="321">
        <v>0</v>
      </c>
      <c r="H59" s="703">
        <v>2</v>
      </c>
      <c r="I59" s="713">
        <f>SUM(E59:H59)</f>
        <v>326</v>
      </c>
    </row>
    <row r="60" spans="1:17" s="42" customFormat="1" ht="15">
      <c r="C60" s="694"/>
      <c r="D60" s="691">
        <v>2018</v>
      </c>
      <c r="E60" s="704">
        <f>SUM(E61:E63)</f>
        <v>1413</v>
      </c>
      <c r="F60" s="320">
        <f t="shared" ref="F60:I60" si="1">SUM(F61:F63)</f>
        <v>13</v>
      </c>
      <c r="G60" s="320">
        <f t="shared" si="1"/>
        <v>0</v>
      </c>
      <c r="H60" s="705">
        <f t="shared" si="1"/>
        <v>5</v>
      </c>
      <c r="I60" s="714">
        <f t="shared" si="1"/>
        <v>1431</v>
      </c>
      <c r="J60" s="317"/>
      <c r="L60" s="318"/>
    </row>
    <row r="61" spans="1:17" ht="14.25">
      <c r="B61" s="58"/>
      <c r="C61" s="697"/>
      <c r="D61" s="692" t="s">
        <v>22</v>
      </c>
      <c r="E61" s="707">
        <v>107</v>
      </c>
      <c r="F61" s="689">
        <v>1</v>
      </c>
      <c r="G61" s="689">
        <v>0</v>
      </c>
      <c r="H61" s="708">
        <v>0</v>
      </c>
      <c r="I61" s="713">
        <f>SUM(E61:H61)</f>
        <v>108</v>
      </c>
    </row>
    <row r="62" spans="1:17" ht="14.25">
      <c r="B62" s="58"/>
      <c r="C62" s="697"/>
      <c r="D62" s="692" t="s">
        <v>23</v>
      </c>
      <c r="E62" s="707">
        <v>1107</v>
      </c>
      <c r="F62" s="689">
        <v>9</v>
      </c>
      <c r="G62" s="689">
        <v>0</v>
      </c>
      <c r="H62" s="708">
        <v>1</v>
      </c>
      <c r="I62" s="713">
        <f t="shared" ref="I62:I67" si="2">SUM(E62:H62)</f>
        <v>1117</v>
      </c>
    </row>
    <row r="63" spans="1:17" ht="14.25">
      <c r="B63" s="58"/>
      <c r="C63" s="697"/>
      <c r="D63" s="692" t="s">
        <v>24</v>
      </c>
      <c r="E63" s="707">
        <v>199</v>
      </c>
      <c r="F63" s="689">
        <v>3</v>
      </c>
      <c r="G63" s="689">
        <v>0</v>
      </c>
      <c r="H63" s="708">
        <v>4</v>
      </c>
      <c r="I63" s="713">
        <f t="shared" si="2"/>
        <v>206</v>
      </c>
    </row>
    <row r="64" spans="1:17" s="42" customFormat="1" ht="15">
      <c r="C64" s="694"/>
      <c r="D64" s="691">
        <v>2019</v>
      </c>
      <c r="E64" s="704">
        <f>SUM(E65:E67)</f>
        <v>1365</v>
      </c>
      <c r="F64" s="320">
        <f t="shared" ref="F64:I64" si="3">SUM(F65:F67)</f>
        <v>5</v>
      </c>
      <c r="G64" s="320">
        <f t="shared" si="3"/>
        <v>3</v>
      </c>
      <c r="H64" s="705">
        <f t="shared" si="3"/>
        <v>3</v>
      </c>
      <c r="I64" s="714">
        <f t="shared" si="3"/>
        <v>1376</v>
      </c>
      <c r="J64" s="317"/>
      <c r="L64" s="318"/>
    </row>
    <row r="65" spans="2:29" ht="14.25">
      <c r="B65" s="58"/>
      <c r="C65" s="697"/>
      <c r="D65" s="692" t="s">
        <v>22</v>
      </c>
      <c r="E65" s="707">
        <v>99</v>
      </c>
      <c r="F65" s="689">
        <v>0</v>
      </c>
      <c r="G65" s="689">
        <v>0</v>
      </c>
      <c r="H65" s="708">
        <v>0</v>
      </c>
      <c r="I65" s="713">
        <f t="shared" si="2"/>
        <v>99</v>
      </c>
      <c r="M65" s="49"/>
      <c r="N65" s="258"/>
      <c r="O65" s="258"/>
      <c r="P65" s="258"/>
      <c r="Q65" s="258"/>
      <c r="R65" s="258"/>
      <c r="S65" s="363"/>
      <c r="T65" s="363"/>
      <c r="U65" s="363"/>
      <c r="V65" s="363"/>
      <c r="W65" s="363"/>
      <c r="X65" s="363"/>
      <c r="Y65" s="363"/>
    </row>
    <row r="66" spans="2:29" ht="14.25">
      <c r="B66" s="58"/>
      <c r="C66" s="697"/>
      <c r="D66" s="692" t="s">
        <v>23</v>
      </c>
      <c r="E66" s="707">
        <v>984</v>
      </c>
      <c r="F66" s="689">
        <v>4</v>
      </c>
      <c r="G66" s="689">
        <v>0</v>
      </c>
      <c r="H66" s="708">
        <v>1</v>
      </c>
      <c r="I66" s="713">
        <f t="shared" si="2"/>
        <v>989</v>
      </c>
      <c r="M66" s="49"/>
      <c r="N66" s="258"/>
      <c r="O66" s="258"/>
      <c r="P66" s="258"/>
      <c r="Q66" s="258"/>
      <c r="R66" s="258"/>
      <c r="S66" s="363"/>
      <c r="T66" s="363"/>
      <c r="U66" s="363"/>
      <c r="V66" s="363"/>
      <c r="W66" s="363"/>
      <c r="X66" s="363"/>
      <c r="Y66" s="363"/>
    </row>
    <row r="67" spans="2:29" ht="14.25">
      <c r="B67" s="58"/>
      <c r="C67" s="697"/>
      <c r="D67" s="692" t="s">
        <v>24</v>
      </c>
      <c r="E67" s="707">
        <v>282</v>
      </c>
      <c r="F67" s="689">
        <v>1</v>
      </c>
      <c r="G67" s="689">
        <v>3</v>
      </c>
      <c r="H67" s="708">
        <v>2</v>
      </c>
      <c r="I67" s="713">
        <f t="shared" si="2"/>
        <v>288</v>
      </c>
      <c r="M67" s="49"/>
      <c r="N67" s="258"/>
      <c r="O67" s="258"/>
      <c r="P67" s="258"/>
      <c r="Q67" s="258"/>
      <c r="R67" s="258"/>
      <c r="S67" s="363"/>
      <c r="T67" s="363"/>
      <c r="U67" s="363"/>
      <c r="V67" s="363"/>
      <c r="W67" s="363"/>
      <c r="X67" s="363"/>
      <c r="Y67" s="363"/>
    </row>
    <row r="68" spans="2:29" ht="8.25" customHeight="1" thickBot="1">
      <c r="B68" s="58"/>
      <c r="C68" s="697"/>
      <c r="D68" s="692"/>
      <c r="E68" s="709"/>
      <c r="F68" s="710"/>
      <c r="G68" s="710"/>
      <c r="H68" s="711"/>
      <c r="I68" s="716"/>
      <c r="N68" s="370"/>
      <c r="O68" s="370"/>
      <c r="P68" s="370"/>
      <c r="Q68" s="370"/>
      <c r="R68" s="370"/>
      <c r="S68" s="370"/>
      <c r="T68" s="370"/>
      <c r="U68" s="370"/>
      <c r="V68" s="370"/>
      <c r="W68" s="370"/>
      <c r="X68" s="370"/>
      <c r="Y68" s="322"/>
      <c r="Z68" s="370"/>
      <c r="AA68" s="362"/>
    </row>
    <row r="69" spans="2:29" ht="2.25" customHeight="1">
      <c r="D69" s="59"/>
      <c r="N69" s="370"/>
      <c r="O69" s="370"/>
      <c r="P69" s="370"/>
      <c r="Q69" s="370"/>
      <c r="R69" s="370"/>
      <c r="S69" s="370"/>
      <c r="T69" s="370"/>
      <c r="U69" s="370"/>
      <c r="V69" s="370"/>
      <c r="W69" s="370"/>
      <c r="X69" s="370"/>
      <c r="Y69" s="322"/>
      <c r="Z69" s="370"/>
      <c r="AA69" s="362"/>
    </row>
    <row r="70" spans="2:29" ht="4.5" customHeight="1">
      <c r="N70" s="370"/>
      <c r="O70" s="370"/>
      <c r="P70" s="370"/>
      <c r="Q70" s="370"/>
      <c r="R70" s="370"/>
      <c r="S70" s="370"/>
      <c r="T70" s="370"/>
      <c r="U70" s="370"/>
      <c r="V70" s="370"/>
      <c r="W70" s="370"/>
      <c r="X70" s="370"/>
      <c r="Y70" s="322"/>
      <c r="Z70" s="370"/>
      <c r="AA70" s="362"/>
    </row>
    <row r="71" spans="2:29" ht="14.25"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62"/>
    </row>
    <row r="72" spans="2:29" ht="9" customHeight="1">
      <c r="M72" s="49"/>
      <c r="N72" s="198">
        <v>2006</v>
      </c>
      <c r="O72" s="198">
        <v>2007</v>
      </c>
      <c r="P72" s="198">
        <v>2008</v>
      </c>
      <c r="Q72" s="198">
        <v>2009</v>
      </c>
      <c r="R72" s="198">
        <v>2010</v>
      </c>
      <c r="S72" s="363">
        <v>2011</v>
      </c>
      <c r="T72" s="363">
        <v>2012</v>
      </c>
      <c r="U72" s="363">
        <v>2013</v>
      </c>
      <c r="V72" s="363">
        <v>2014</v>
      </c>
      <c r="W72" s="363">
        <v>2015</v>
      </c>
      <c r="X72" s="363">
        <v>2016</v>
      </c>
      <c r="Y72" s="363">
        <v>2017</v>
      </c>
      <c r="Z72" s="50">
        <v>2018</v>
      </c>
      <c r="AA72" s="50">
        <v>2019</v>
      </c>
    </row>
    <row r="73" spans="2:29" ht="9.75" customHeight="1">
      <c r="M73" s="22" t="s">
        <v>22</v>
      </c>
      <c r="N73" s="433">
        <v>18</v>
      </c>
      <c r="O73" s="433">
        <v>142</v>
      </c>
      <c r="P73" s="433">
        <v>212</v>
      </c>
      <c r="Q73" s="433">
        <v>170</v>
      </c>
      <c r="R73" s="38">
        <v>244</v>
      </c>
      <c r="S73" s="38">
        <v>263</v>
      </c>
      <c r="T73" s="38">
        <v>773</v>
      </c>
      <c r="U73" s="38">
        <v>310</v>
      </c>
      <c r="V73" s="38">
        <v>221</v>
      </c>
      <c r="W73" s="38">
        <v>208</v>
      </c>
      <c r="X73" s="38">
        <v>164</v>
      </c>
      <c r="Y73" s="38">
        <v>132</v>
      </c>
      <c r="Z73" s="38">
        <v>108</v>
      </c>
      <c r="AA73" s="38">
        <v>99</v>
      </c>
      <c r="AB73" s="434"/>
      <c r="AC73" s="434"/>
    </row>
    <row r="74" spans="2:29" ht="9.75" customHeight="1">
      <c r="M74" s="22" t="s">
        <v>23</v>
      </c>
      <c r="N74" s="433">
        <v>136</v>
      </c>
      <c r="O74" s="433">
        <v>395</v>
      </c>
      <c r="P74" s="433">
        <v>928</v>
      </c>
      <c r="Q74" s="433">
        <v>1116</v>
      </c>
      <c r="R74" s="38">
        <v>1234</v>
      </c>
      <c r="S74" s="38">
        <v>1552</v>
      </c>
      <c r="T74" s="38">
        <v>1939</v>
      </c>
      <c r="U74" s="38">
        <v>1714</v>
      </c>
      <c r="V74" s="38">
        <v>1223</v>
      </c>
      <c r="W74" s="38">
        <v>1451</v>
      </c>
      <c r="X74" s="38">
        <v>1383</v>
      </c>
      <c r="Y74" s="38">
        <v>1225</v>
      </c>
      <c r="Z74" s="38">
        <v>1117</v>
      </c>
      <c r="AA74" s="38">
        <v>989</v>
      </c>
      <c r="AB74" s="434"/>
      <c r="AC74" s="434"/>
    </row>
    <row r="75" spans="2:29">
      <c r="M75" s="22" t="s">
        <v>24</v>
      </c>
      <c r="N75" s="433">
        <v>32</v>
      </c>
      <c r="O75" s="433">
        <v>117</v>
      </c>
      <c r="P75" s="433">
        <v>365</v>
      </c>
      <c r="Q75" s="433">
        <v>382</v>
      </c>
      <c r="R75" s="38">
        <v>347</v>
      </c>
      <c r="S75" s="38">
        <v>521</v>
      </c>
      <c r="T75" s="38">
        <v>528</v>
      </c>
      <c r="U75" s="38">
        <v>393</v>
      </c>
      <c r="V75" s="38">
        <v>362</v>
      </c>
      <c r="W75" s="38">
        <v>421</v>
      </c>
      <c r="X75" s="38">
        <v>391</v>
      </c>
      <c r="Y75" s="38">
        <v>326</v>
      </c>
      <c r="Z75" s="38">
        <v>206</v>
      </c>
      <c r="AA75" s="38">
        <v>288</v>
      </c>
      <c r="AB75" s="434"/>
      <c r="AC75" s="434"/>
    </row>
    <row r="76" spans="2:29">
      <c r="M76" s="22" t="s">
        <v>95</v>
      </c>
      <c r="N76" s="433">
        <v>10</v>
      </c>
      <c r="O76" s="433">
        <v>13</v>
      </c>
      <c r="P76" s="433">
        <v>3</v>
      </c>
      <c r="Q76" s="433">
        <v>1</v>
      </c>
      <c r="R76" s="38">
        <v>0</v>
      </c>
      <c r="S76" s="38">
        <v>0</v>
      </c>
      <c r="T76" s="38">
        <v>0</v>
      </c>
      <c r="U76" s="38">
        <v>0</v>
      </c>
      <c r="V76" s="38">
        <v>0</v>
      </c>
      <c r="W76" s="38">
        <v>0</v>
      </c>
      <c r="X76" s="38">
        <v>0</v>
      </c>
      <c r="Y76" s="38">
        <v>0</v>
      </c>
      <c r="Z76" s="38">
        <v>0</v>
      </c>
      <c r="AA76" s="38">
        <v>0</v>
      </c>
      <c r="AB76" s="434"/>
      <c r="AC76" s="434"/>
    </row>
    <row r="77" spans="2:29">
      <c r="M77" s="318"/>
      <c r="N77" s="318">
        <f>SUM(N73:N76)</f>
        <v>196</v>
      </c>
      <c r="O77" s="318">
        <f t="shared" ref="O77:AA77" si="4">SUM(O73:O76)</f>
        <v>667</v>
      </c>
      <c r="P77" s="318">
        <f t="shared" si="4"/>
        <v>1508</v>
      </c>
      <c r="Q77" s="318">
        <f t="shared" si="4"/>
        <v>1669</v>
      </c>
      <c r="R77" s="318">
        <f t="shared" si="4"/>
        <v>1825</v>
      </c>
      <c r="S77" s="318">
        <f t="shared" si="4"/>
        <v>2336</v>
      </c>
      <c r="T77" s="318">
        <f t="shared" si="4"/>
        <v>3240</v>
      </c>
      <c r="U77" s="318">
        <f t="shared" si="4"/>
        <v>2417</v>
      </c>
      <c r="V77" s="318">
        <f t="shared" si="4"/>
        <v>1806</v>
      </c>
      <c r="W77" s="318">
        <f t="shared" si="4"/>
        <v>2080</v>
      </c>
      <c r="X77" s="318">
        <f t="shared" si="4"/>
        <v>1938</v>
      </c>
      <c r="Y77" s="318">
        <f t="shared" si="4"/>
        <v>1683</v>
      </c>
      <c r="Z77" s="318">
        <f t="shared" si="4"/>
        <v>1431</v>
      </c>
      <c r="AA77" s="318">
        <f t="shared" si="4"/>
        <v>1376</v>
      </c>
    </row>
    <row r="78" spans="2:29" ht="10.5" customHeight="1"/>
    <row r="80" spans="2:29" ht="11.25" customHeight="1"/>
    <row r="81" spans="3:5" ht="11.25" customHeight="1"/>
    <row r="83" spans="3:5" ht="12" customHeight="1"/>
    <row r="86" spans="3:5" ht="12" customHeight="1"/>
    <row r="89" spans="3:5">
      <c r="C89" s="60" t="s">
        <v>88</v>
      </c>
      <c r="D89" s="254" t="s">
        <v>227</v>
      </c>
      <c r="E89" s="254"/>
    </row>
    <row r="90" spans="3:5">
      <c r="D90" s="254" t="s">
        <v>269</v>
      </c>
      <c r="E90" s="254"/>
    </row>
    <row r="91" spans="3:5">
      <c r="D91" s="259" t="s">
        <v>187</v>
      </c>
      <c r="E91" s="256"/>
    </row>
  </sheetData>
  <mergeCells count="6">
    <mergeCell ref="C1:I1"/>
    <mergeCell ref="C3:I3"/>
    <mergeCell ref="C4:I4"/>
    <mergeCell ref="C6:D7"/>
    <mergeCell ref="E6:H6"/>
    <mergeCell ref="I6:I7"/>
  </mergeCells>
  <printOptions horizontalCentered="1" verticalCentered="1"/>
  <pageMargins left="0" right="0" top="0" bottom="0" header="0" footer="0"/>
  <pageSetup paperSize="9" scale="56" orientation="portrait" r:id="rId1"/>
  <ignoredErrors>
    <ignoredError sqref="E28" formulaRange="1"/>
    <ignoredError sqref="I13 I18 I23 I28 I32 I36 I40 I44 I48 I60:I64 I56 I52" formula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78"/>
  <sheetViews>
    <sheetView showGridLines="0" view="pageBreakPreview" zoomScale="50" zoomScaleNormal="15" zoomScaleSheetLayoutView="50" workbookViewId="0">
      <selection activeCell="U41" sqref="U41"/>
    </sheetView>
  </sheetViews>
  <sheetFormatPr baseColWidth="10" defaultRowHeight="12.75"/>
  <cols>
    <col min="1" max="1" width="3.5703125" style="50" customWidth="1"/>
    <col min="2" max="2" width="4.7109375" style="50" customWidth="1"/>
    <col min="3" max="3" width="73.7109375" style="50" customWidth="1"/>
    <col min="4" max="17" width="14.140625" style="50" customWidth="1"/>
    <col min="18" max="22" width="11.42578125" style="50"/>
    <col min="23" max="23" width="13.140625" style="50" bestFit="1" customWidth="1"/>
    <col min="24" max="24" width="13.42578125" style="50" bestFit="1" customWidth="1"/>
    <col min="25" max="27" width="15.140625" style="50" bestFit="1" customWidth="1"/>
    <col min="28" max="29" width="15.5703125" style="50" bestFit="1" customWidth="1"/>
    <col min="30" max="31" width="15.140625" style="50" bestFit="1" customWidth="1"/>
    <col min="32" max="32" width="15.5703125" style="50" bestFit="1" customWidth="1"/>
    <col min="33" max="34" width="15.140625" style="50" bestFit="1" customWidth="1"/>
    <col min="35" max="35" width="14.85546875" style="50" bestFit="1" customWidth="1"/>
    <col min="36" max="36" width="15.140625" style="50" bestFit="1" customWidth="1"/>
    <col min="37" max="16384" width="11.42578125" style="50"/>
  </cols>
  <sheetData>
    <row r="1" spans="1:22" ht="18">
      <c r="B1" s="840" t="s">
        <v>268</v>
      </c>
      <c r="C1" s="840"/>
      <c r="D1" s="840"/>
      <c r="E1" s="840"/>
      <c r="F1" s="840"/>
      <c r="G1" s="840"/>
      <c r="H1" s="840"/>
      <c r="I1" s="840"/>
      <c r="J1" s="840"/>
      <c r="K1" s="840"/>
      <c r="L1" s="840"/>
      <c r="M1" s="840"/>
      <c r="N1" s="840"/>
      <c r="O1" s="840"/>
      <c r="P1" s="840"/>
      <c r="Q1" s="840"/>
    </row>
    <row r="2" spans="1:22" s="51" customFormat="1" ht="20.25">
      <c r="B2" s="843" t="s">
        <v>62</v>
      </c>
      <c r="C2" s="843"/>
      <c r="D2" s="281"/>
      <c r="E2" s="281"/>
      <c r="F2" s="281"/>
      <c r="G2" s="281"/>
      <c r="H2" s="281"/>
      <c r="I2" s="281"/>
      <c r="J2" s="281"/>
      <c r="K2" s="281"/>
      <c r="L2" s="281"/>
      <c r="M2" s="281"/>
    </row>
    <row r="3" spans="1:22" s="51" customFormat="1" ht="18" customHeight="1">
      <c r="B3" s="844" t="s">
        <v>139</v>
      </c>
      <c r="C3" s="844"/>
      <c r="D3" s="844"/>
      <c r="E3" s="844"/>
      <c r="F3" s="844"/>
      <c r="G3" s="844"/>
      <c r="H3" s="844"/>
      <c r="I3" s="844"/>
      <c r="J3" s="844"/>
      <c r="K3" s="844"/>
      <c r="L3" s="844"/>
      <c r="M3" s="844"/>
      <c r="N3" s="844"/>
      <c r="O3" s="844"/>
      <c r="P3" s="844"/>
      <c r="Q3" s="844"/>
      <c r="R3" s="65"/>
      <c r="S3" s="65"/>
      <c r="T3" s="65"/>
    </row>
    <row r="4" spans="1:22" s="323" customFormat="1" ht="18">
      <c r="B4" s="845" t="s">
        <v>218</v>
      </c>
      <c r="C4" s="845"/>
      <c r="D4" s="845"/>
      <c r="E4" s="845"/>
      <c r="F4" s="845"/>
      <c r="G4" s="845"/>
      <c r="H4" s="845"/>
      <c r="I4" s="845"/>
      <c r="J4" s="845"/>
      <c r="K4" s="845"/>
      <c r="L4" s="845"/>
      <c r="M4" s="845"/>
      <c r="N4" s="845"/>
      <c r="O4" s="845"/>
      <c r="P4" s="845"/>
      <c r="Q4" s="845"/>
    </row>
    <row r="5" spans="1:22" s="323" customFormat="1" ht="12" customHeight="1" thickBot="1"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Q5" s="366"/>
      <c r="R5" s="127"/>
    </row>
    <row r="6" spans="1:22" s="51" customFormat="1" ht="16.5" thickBot="1">
      <c r="B6" s="779" t="s">
        <v>32</v>
      </c>
      <c r="C6" s="779"/>
      <c r="D6" s="801" t="s">
        <v>90</v>
      </c>
      <c r="E6" s="801"/>
      <c r="F6" s="801"/>
      <c r="G6" s="801"/>
      <c r="H6" s="801"/>
      <c r="I6" s="801"/>
      <c r="J6" s="801"/>
      <c r="K6" s="801"/>
      <c r="L6" s="801"/>
      <c r="M6" s="801"/>
      <c r="N6" s="801"/>
      <c r="O6" s="801"/>
      <c r="P6" s="801"/>
      <c r="Q6" s="801"/>
      <c r="R6" s="127"/>
    </row>
    <row r="7" spans="1:22" s="51" customFormat="1" ht="16.5" thickBot="1">
      <c r="B7" s="779"/>
      <c r="C7" s="779"/>
      <c r="D7" s="734">
        <v>2006</v>
      </c>
      <c r="E7" s="734">
        <v>2007</v>
      </c>
      <c r="F7" s="734">
        <v>2008</v>
      </c>
      <c r="G7" s="734">
        <v>2009</v>
      </c>
      <c r="H7" s="734">
        <v>2010</v>
      </c>
      <c r="I7" s="734">
        <v>2011</v>
      </c>
      <c r="J7" s="734">
        <v>2012</v>
      </c>
      <c r="K7" s="734">
        <v>2013</v>
      </c>
      <c r="L7" s="734">
        <v>2014</v>
      </c>
      <c r="M7" s="734">
        <v>2015</v>
      </c>
      <c r="N7" s="734">
        <v>2016</v>
      </c>
      <c r="O7" s="734">
        <v>2017</v>
      </c>
      <c r="P7" s="734">
        <v>2018</v>
      </c>
      <c r="Q7" s="734">
        <v>2019</v>
      </c>
      <c r="R7" s="127"/>
    </row>
    <row r="8" spans="1:22" ht="10.5" customHeight="1">
      <c r="A8" s="54"/>
      <c r="B8" s="696"/>
      <c r="C8" s="724"/>
      <c r="D8" s="732"/>
      <c r="E8" s="24"/>
      <c r="F8" s="24"/>
      <c r="G8" s="24"/>
      <c r="H8" s="16"/>
      <c r="I8" s="116"/>
      <c r="J8" s="116"/>
      <c r="K8" s="116"/>
      <c r="L8" s="116"/>
      <c r="M8" s="116"/>
      <c r="N8" s="718"/>
      <c r="O8" s="718"/>
      <c r="P8" s="718"/>
      <c r="Q8" s="733"/>
      <c r="R8" s="127"/>
      <c r="S8" s="71"/>
      <c r="T8" s="71"/>
      <c r="U8" s="71"/>
    </row>
    <row r="9" spans="1:22" ht="24.95" customHeight="1">
      <c r="A9" s="66"/>
      <c r="B9" s="719" t="s">
        <v>9</v>
      </c>
      <c r="C9" s="720" t="s">
        <v>96</v>
      </c>
      <c r="D9" s="725">
        <v>2</v>
      </c>
      <c r="E9" s="305">
        <v>8</v>
      </c>
      <c r="F9" s="305">
        <v>30</v>
      </c>
      <c r="G9" s="305">
        <v>12</v>
      </c>
      <c r="H9" s="305">
        <v>29</v>
      </c>
      <c r="I9" s="305">
        <v>19</v>
      </c>
      <c r="J9" s="305">
        <v>24</v>
      </c>
      <c r="K9" s="305">
        <v>18</v>
      </c>
      <c r="L9" s="305">
        <v>15</v>
      </c>
      <c r="M9" s="305">
        <v>12</v>
      </c>
      <c r="N9" s="305">
        <v>13</v>
      </c>
      <c r="O9" s="305">
        <v>14</v>
      </c>
      <c r="P9" s="305">
        <v>23</v>
      </c>
      <c r="Q9" s="726">
        <v>22</v>
      </c>
      <c r="R9" s="717"/>
      <c r="S9" s="71"/>
      <c r="T9" s="72"/>
      <c r="U9" s="71"/>
      <c r="V9" s="16"/>
    </row>
    <row r="10" spans="1:22" ht="24.95" customHeight="1">
      <c r="A10" s="66"/>
      <c r="B10" s="719" t="s">
        <v>10</v>
      </c>
      <c r="C10" s="720" t="s">
        <v>97</v>
      </c>
      <c r="D10" s="725">
        <v>0</v>
      </c>
      <c r="E10" s="305">
        <v>1</v>
      </c>
      <c r="F10" s="305">
        <v>2</v>
      </c>
      <c r="G10" s="305">
        <v>3</v>
      </c>
      <c r="H10" s="305">
        <v>9</v>
      </c>
      <c r="I10" s="305">
        <v>27</v>
      </c>
      <c r="J10" s="305">
        <v>11</v>
      </c>
      <c r="K10" s="305">
        <v>7</v>
      </c>
      <c r="L10" s="305">
        <v>5</v>
      </c>
      <c r="M10" s="305">
        <v>20</v>
      </c>
      <c r="N10" s="305">
        <v>19</v>
      </c>
      <c r="O10" s="305">
        <v>25</v>
      </c>
      <c r="P10" s="305">
        <v>24</v>
      </c>
      <c r="Q10" s="726">
        <v>111</v>
      </c>
      <c r="R10" s="717"/>
      <c r="S10" s="71"/>
      <c r="T10" s="72"/>
      <c r="U10" s="71"/>
      <c r="V10" s="16"/>
    </row>
    <row r="11" spans="1:22" ht="24.95" customHeight="1">
      <c r="A11" s="66"/>
      <c r="B11" s="719" t="s">
        <v>11</v>
      </c>
      <c r="C11" s="720" t="s">
        <v>98</v>
      </c>
      <c r="D11" s="725">
        <v>7</v>
      </c>
      <c r="E11" s="305">
        <v>70</v>
      </c>
      <c r="F11" s="305">
        <v>111</v>
      </c>
      <c r="G11" s="305">
        <v>123</v>
      </c>
      <c r="H11" s="305">
        <v>155</v>
      </c>
      <c r="I11" s="305">
        <v>198</v>
      </c>
      <c r="J11" s="305">
        <v>224</v>
      </c>
      <c r="K11" s="305">
        <v>163</v>
      </c>
      <c r="L11" s="305">
        <v>147</v>
      </c>
      <c r="M11" s="305">
        <v>123</v>
      </c>
      <c r="N11" s="305">
        <v>96</v>
      </c>
      <c r="O11" s="305">
        <v>87</v>
      </c>
      <c r="P11" s="305">
        <v>93</v>
      </c>
      <c r="Q11" s="726">
        <v>86</v>
      </c>
      <c r="R11" s="717"/>
      <c r="S11" s="71"/>
      <c r="T11" s="72"/>
      <c r="U11" s="71"/>
      <c r="V11" s="16"/>
    </row>
    <row r="12" spans="1:22" ht="24.95" customHeight="1">
      <c r="A12" s="66"/>
      <c r="B12" s="719" t="s">
        <v>12</v>
      </c>
      <c r="C12" s="720" t="s">
        <v>99</v>
      </c>
      <c r="D12" s="725">
        <v>39</v>
      </c>
      <c r="E12" s="305">
        <v>42</v>
      </c>
      <c r="F12" s="305">
        <v>92</v>
      </c>
      <c r="G12" s="305">
        <v>96</v>
      </c>
      <c r="H12" s="305">
        <v>249</v>
      </c>
      <c r="I12" s="305">
        <v>211</v>
      </c>
      <c r="J12" s="305">
        <v>207</v>
      </c>
      <c r="K12" s="305">
        <v>168</v>
      </c>
      <c r="L12" s="305">
        <v>165</v>
      </c>
      <c r="M12" s="305">
        <v>219</v>
      </c>
      <c r="N12" s="305">
        <v>141</v>
      </c>
      <c r="O12" s="415">
        <v>96</v>
      </c>
      <c r="P12" s="305">
        <v>107</v>
      </c>
      <c r="Q12" s="726">
        <v>100</v>
      </c>
      <c r="R12" s="717"/>
      <c r="S12" s="71"/>
      <c r="T12" s="72"/>
      <c r="U12" s="71"/>
      <c r="V12" s="16"/>
    </row>
    <row r="13" spans="1:22" ht="24.95" customHeight="1">
      <c r="A13" s="66"/>
      <c r="B13" s="719" t="s">
        <v>13</v>
      </c>
      <c r="C13" s="720" t="s">
        <v>100</v>
      </c>
      <c r="D13" s="725">
        <v>5</v>
      </c>
      <c r="E13" s="305">
        <v>8</v>
      </c>
      <c r="F13" s="305">
        <v>20</v>
      </c>
      <c r="G13" s="305">
        <v>21</v>
      </c>
      <c r="H13" s="305">
        <v>19</v>
      </c>
      <c r="I13" s="305">
        <v>44</v>
      </c>
      <c r="J13" s="305">
        <v>94</v>
      </c>
      <c r="K13" s="305">
        <v>52</v>
      </c>
      <c r="L13" s="305">
        <v>17</v>
      </c>
      <c r="M13" s="305">
        <v>19</v>
      </c>
      <c r="N13" s="305">
        <v>17</v>
      </c>
      <c r="O13" s="415">
        <v>9</v>
      </c>
      <c r="P13" s="305">
        <v>10</v>
      </c>
      <c r="Q13" s="726">
        <v>4</v>
      </c>
      <c r="R13" s="717"/>
      <c r="S13" s="71"/>
      <c r="T13" s="72"/>
      <c r="U13" s="71"/>
      <c r="V13" s="16"/>
    </row>
    <row r="14" spans="1:22" ht="24.95" customHeight="1">
      <c r="A14" s="66"/>
      <c r="B14" s="719" t="s">
        <v>14</v>
      </c>
      <c r="C14" s="720" t="s">
        <v>101</v>
      </c>
      <c r="D14" s="725">
        <v>38</v>
      </c>
      <c r="E14" s="305">
        <v>178</v>
      </c>
      <c r="F14" s="305">
        <v>587</v>
      </c>
      <c r="G14" s="305">
        <v>597</v>
      </c>
      <c r="H14" s="305">
        <v>291</v>
      </c>
      <c r="I14" s="305">
        <v>290</v>
      </c>
      <c r="J14" s="305">
        <v>375</v>
      </c>
      <c r="K14" s="305">
        <v>364</v>
      </c>
      <c r="L14" s="305">
        <v>238</v>
      </c>
      <c r="M14" s="305">
        <v>229</v>
      </c>
      <c r="N14" s="305">
        <v>298</v>
      </c>
      <c r="O14" s="415">
        <v>216</v>
      </c>
      <c r="P14" s="305">
        <v>118</v>
      </c>
      <c r="Q14" s="726">
        <v>84</v>
      </c>
      <c r="R14" s="717"/>
      <c r="S14" s="71"/>
      <c r="T14" s="72"/>
      <c r="U14" s="71"/>
      <c r="V14" s="16"/>
    </row>
    <row r="15" spans="1:22" ht="24.95" customHeight="1">
      <c r="A15" s="66"/>
      <c r="B15" s="719" t="s">
        <v>15</v>
      </c>
      <c r="C15" s="720" t="s">
        <v>49</v>
      </c>
      <c r="D15" s="725">
        <v>20</v>
      </c>
      <c r="E15" s="305">
        <v>76</v>
      </c>
      <c r="F15" s="305">
        <v>146</v>
      </c>
      <c r="G15" s="305">
        <v>238</v>
      </c>
      <c r="H15" s="305">
        <v>263</v>
      </c>
      <c r="I15" s="305">
        <v>366</v>
      </c>
      <c r="J15" s="305">
        <v>366</v>
      </c>
      <c r="K15" s="305">
        <v>387</v>
      </c>
      <c r="L15" s="305">
        <v>262</v>
      </c>
      <c r="M15" s="305">
        <v>288</v>
      </c>
      <c r="N15" s="305">
        <v>239</v>
      </c>
      <c r="O15" s="415">
        <v>205</v>
      </c>
      <c r="P15" s="305">
        <v>164</v>
      </c>
      <c r="Q15" s="726">
        <v>121</v>
      </c>
      <c r="R15" s="717"/>
      <c r="S15" s="71"/>
      <c r="T15" s="72"/>
      <c r="U15" s="71"/>
      <c r="V15" s="16"/>
    </row>
    <row r="16" spans="1:22" ht="24.95" customHeight="1">
      <c r="A16" s="66"/>
      <c r="B16" s="719" t="s">
        <v>16</v>
      </c>
      <c r="C16" s="720" t="s">
        <v>63</v>
      </c>
      <c r="D16" s="725">
        <v>1</v>
      </c>
      <c r="E16" s="305">
        <v>10</v>
      </c>
      <c r="F16" s="305">
        <v>17</v>
      </c>
      <c r="G16" s="305">
        <v>26</v>
      </c>
      <c r="H16" s="305">
        <v>31</v>
      </c>
      <c r="I16" s="305">
        <v>50</v>
      </c>
      <c r="J16" s="305">
        <v>67</v>
      </c>
      <c r="K16" s="305">
        <v>71</v>
      </c>
      <c r="L16" s="305">
        <v>59</v>
      </c>
      <c r="M16" s="305">
        <v>56</v>
      </c>
      <c r="N16" s="305">
        <v>62</v>
      </c>
      <c r="O16" s="415">
        <v>64</v>
      </c>
      <c r="P16" s="305">
        <v>78</v>
      </c>
      <c r="Q16" s="726">
        <v>85</v>
      </c>
      <c r="R16" s="717"/>
      <c r="S16" s="71"/>
      <c r="T16" s="72"/>
      <c r="U16" s="71"/>
      <c r="V16" s="16"/>
    </row>
    <row r="17" spans="1:27" ht="24.95" customHeight="1">
      <c r="A17" s="66"/>
      <c r="B17" s="719" t="s">
        <v>17</v>
      </c>
      <c r="C17" s="720" t="s">
        <v>102</v>
      </c>
      <c r="D17" s="725">
        <v>23</v>
      </c>
      <c r="E17" s="305">
        <v>34</v>
      </c>
      <c r="F17" s="305">
        <v>185</v>
      </c>
      <c r="G17" s="305">
        <v>92</v>
      </c>
      <c r="H17" s="305">
        <v>138</v>
      </c>
      <c r="I17" s="305">
        <v>144</v>
      </c>
      <c r="J17" s="305">
        <v>370</v>
      </c>
      <c r="K17" s="305">
        <v>170</v>
      </c>
      <c r="L17" s="305">
        <v>161</v>
      </c>
      <c r="M17" s="305">
        <v>98</v>
      </c>
      <c r="N17" s="305">
        <v>123</v>
      </c>
      <c r="O17" s="415">
        <v>86</v>
      </c>
      <c r="P17" s="305">
        <v>87</v>
      </c>
      <c r="Q17" s="726">
        <v>76</v>
      </c>
      <c r="R17" s="717"/>
      <c r="S17" s="71"/>
      <c r="T17" s="72"/>
      <c r="U17" s="71"/>
      <c r="V17" s="16"/>
    </row>
    <row r="18" spans="1:27" ht="24.95" customHeight="1">
      <c r="A18" s="66"/>
      <c r="B18" s="719" t="s">
        <v>18</v>
      </c>
      <c r="C18" s="720" t="s">
        <v>104</v>
      </c>
      <c r="D18" s="725">
        <v>3</v>
      </c>
      <c r="E18" s="305">
        <v>5</v>
      </c>
      <c r="F18" s="305">
        <v>12</v>
      </c>
      <c r="G18" s="305">
        <v>21</v>
      </c>
      <c r="H18" s="305">
        <v>17</v>
      </c>
      <c r="I18" s="305">
        <v>29</v>
      </c>
      <c r="J18" s="305">
        <v>44</v>
      </c>
      <c r="K18" s="305">
        <v>40</v>
      </c>
      <c r="L18" s="305">
        <v>32</v>
      </c>
      <c r="M18" s="305">
        <v>43</v>
      </c>
      <c r="N18" s="305">
        <v>36</v>
      </c>
      <c r="O18" s="415">
        <v>28</v>
      </c>
      <c r="P18" s="305">
        <v>27</v>
      </c>
      <c r="Q18" s="726">
        <v>23</v>
      </c>
      <c r="R18" s="717"/>
      <c r="S18" s="71"/>
      <c r="T18" s="72"/>
      <c r="U18" s="71"/>
      <c r="V18" s="16"/>
    </row>
    <row r="19" spans="1:27" ht="24.95" customHeight="1">
      <c r="A19" s="66"/>
      <c r="B19" s="719" t="s">
        <v>19</v>
      </c>
      <c r="C19" s="720" t="s">
        <v>105</v>
      </c>
      <c r="D19" s="725">
        <v>45</v>
      </c>
      <c r="E19" s="305">
        <v>192</v>
      </c>
      <c r="F19" s="305">
        <v>244</v>
      </c>
      <c r="G19" s="305">
        <v>316</v>
      </c>
      <c r="H19" s="305">
        <v>454</v>
      </c>
      <c r="I19" s="305">
        <v>592</v>
      </c>
      <c r="J19" s="305">
        <v>1065</v>
      </c>
      <c r="K19" s="305">
        <v>647</v>
      </c>
      <c r="L19" s="305">
        <v>458</v>
      </c>
      <c r="M19" s="305">
        <v>536</v>
      </c>
      <c r="N19" s="305">
        <v>547</v>
      </c>
      <c r="O19" s="415">
        <v>553</v>
      </c>
      <c r="P19" s="305">
        <v>543</v>
      </c>
      <c r="Q19" s="726">
        <v>493</v>
      </c>
      <c r="R19" s="717"/>
      <c r="S19" s="71"/>
      <c r="T19" s="72"/>
      <c r="U19" s="71"/>
      <c r="V19" s="16"/>
    </row>
    <row r="20" spans="1:27" ht="24.95" customHeight="1">
      <c r="A20" s="66"/>
      <c r="B20" s="719" t="s">
        <v>106</v>
      </c>
      <c r="C20" s="720" t="s">
        <v>70</v>
      </c>
      <c r="D20" s="725">
        <v>0</v>
      </c>
      <c r="E20" s="305">
        <v>0</v>
      </c>
      <c r="F20" s="305">
        <v>0</v>
      </c>
      <c r="G20" s="305">
        <v>0</v>
      </c>
      <c r="H20" s="305">
        <v>1</v>
      </c>
      <c r="I20" s="305">
        <v>0</v>
      </c>
      <c r="J20" s="305">
        <v>0</v>
      </c>
      <c r="K20" s="305">
        <v>0</v>
      </c>
      <c r="L20" s="305">
        <v>0</v>
      </c>
      <c r="M20" s="305">
        <v>2</v>
      </c>
      <c r="N20" s="305">
        <v>0</v>
      </c>
      <c r="O20" s="415">
        <v>30</v>
      </c>
      <c r="P20" s="305">
        <v>4</v>
      </c>
      <c r="Q20" s="726">
        <v>0</v>
      </c>
      <c r="R20" s="717"/>
      <c r="S20" s="71"/>
      <c r="T20" s="74"/>
      <c r="U20" s="71"/>
      <c r="V20" s="16"/>
    </row>
    <row r="21" spans="1:27" ht="24.95" customHeight="1">
      <c r="A21" s="66"/>
      <c r="B21" s="719" t="s">
        <v>20</v>
      </c>
      <c r="C21" s="720" t="s">
        <v>103</v>
      </c>
      <c r="D21" s="725">
        <v>5</v>
      </c>
      <c r="E21" s="305">
        <v>11</v>
      </c>
      <c r="F21" s="305">
        <v>15</v>
      </c>
      <c r="G21" s="305">
        <v>22</v>
      </c>
      <c r="H21" s="305">
        <v>34</v>
      </c>
      <c r="I21" s="305">
        <v>49</v>
      </c>
      <c r="J21" s="305">
        <v>56</v>
      </c>
      <c r="K21" s="305">
        <v>62</v>
      </c>
      <c r="L21" s="305">
        <v>47</v>
      </c>
      <c r="M21" s="305">
        <v>58</v>
      </c>
      <c r="N21" s="305">
        <v>41</v>
      </c>
      <c r="O21" s="415">
        <v>22</v>
      </c>
      <c r="P21" s="305">
        <v>32</v>
      </c>
      <c r="Q21" s="726">
        <v>46</v>
      </c>
      <c r="R21" s="717"/>
      <c r="S21" s="71"/>
      <c r="T21" s="72"/>
      <c r="U21" s="71"/>
      <c r="V21" s="16"/>
    </row>
    <row r="22" spans="1:27" ht="24.95" customHeight="1">
      <c r="A22" s="66"/>
      <c r="B22" s="719" t="s">
        <v>54</v>
      </c>
      <c r="C22" s="720" t="s">
        <v>107</v>
      </c>
      <c r="D22" s="725">
        <v>4</v>
      </c>
      <c r="E22" s="305">
        <v>6</v>
      </c>
      <c r="F22" s="305">
        <v>14</v>
      </c>
      <c r="G22" s="305">
        <v>23</v>
      </c>
      <c r="H22" s="305">
        <v>25</v>
      </c>
      <c r="I22" s="305">
        <v>34</v>
      </c>
      <c r="J22" s="305">
        <v>25</v>
      </c>
      <c r="K22" s="305">
        <v>27</v>
      </c>
      <c r="L22" s="305">
        <v>14</v>
      </c>
      <c r="M22" s="305">
        <v>29</v>
      </c>
      <c r="N22" s="305">
        <v>35</v>
      </c>
      <c r="O22" s="415">
        <v>248</v>
      </c>
      <c r="P22" s="305">
        <v>22</v>
      </c>
      <c r="Q22" s="726">
        <v>24</v>
      </c>
      <c r="R22" s="717"/>
      <c r="S22" s="71"/>
      <c r="T22" s="72"/>
      <c r="U22" s="71"/>
      <c r="V22" s="16"/>
    </row>
    <row r="23" spans="1:27" ht="24.95" customHeight="1">
      <c r="A23" s="68"/>
      <c r="B23" s="719" t="s">
        <v>21</v>
      </c>
      <c r="C23" s="720" t="s">
        <v>108</v>
      </c>
      <c r="D23" s="725">
        <v>4</v>
      </c>
      <c r="E23" s="305">
        <v>21</v>
      </c>
      <c r="F23" s="305">
        <v>33</v>
      </c>
      <c r="G23" s="305">
        <v>74</v>
      </c>
      <c r="H23" s="305">
        <v>110</v>
      </c>
      <c r="I23" s="305">
        <v>283</v>
      </c>
      <c r="J23" s="305">
        <v>308</v>
      </c>
      <c r="K23" s="305">
        <v>237</v>
      </c>
      <c r="L23" s="305">
        <v>183</v>
      </c>
      <c r="M23" s="305">
        <v>347</v>
      </c>
      <c r="N23" s="305">
        <v>267</v>
      </c>
      <c r="O23" s="415">
        <v>0</v>
      </c>
      <c r="P23" s="305">
        <v>99</v>
      </c>
      <c r="Q23" s="726">
        <v>100</v>
      </c>
      <c r="R23" s="717"/>
      <c r="S23" s="71"/>
      <c r="T23" s="72"/>
      <c r="U23" s="71"/>
      <c r="V23" s="16"/>
    </row>
    <row r="24" spans="1:27" ht="24.95" customHeight="1">
      <c r="A24" s="68"/>
      <c r="B24" s="719" t="s">
        <v>140</v>
      </c>
      <c r="C24" s="721" t="s">
        <v>149</v>
      </c>
      <c r="D24" s="727">
        <v>0</v>
      </c>
      <c r="E24" s="305">
        <v>0</v>
      </c>
      <c r="F24" s="305">
        <v>0</v>
      </c>
      <c r="G24" s="305">
        <v>0</v>
      </c>
      <c r="H24" s="305">
        <v>0</v>
      </c>
      <c r="I24" s="305">
        <v>0</v>
      </c>
      <c r="J24" s="305">
        <v>4</v>
      </c>
      <c r="K24" s="305">
        <v>4</v>
      </c>
      <c r="L24" s="305">
        <v>3</v>
      </c>
      <c r="M24" s="305">
        <v>1</v>
      </c>
      <c r="N24" s="305">
        <v>5</v>
      </c>
      <c r="O24" s="305">
        <v>0</v>
      </c>
      <c r="P24" s="305">
        <v>0</v>
      </c>
      <c r="Q24" s="726">
        <v>1</v>
      </c>
      <c r="R24" s="73"/>
      <c r="S24" s="71"/>
      <c r="T24" s="72"/>
      <c r="U24" s="71"/>
      <c r="V24" s="16"/>
    </row>
    <row r="25" spans="1:27" ht="24.95" customHeight="1">
      <c r="A25" s="54"/>
      <c r="B25" s="719" t="s">
        <v>109</v>
      </c>
      <c r="C25" s="720" t="s">
        <v>110</v>
      </c>
      <c r="D25" s="725">
        <v>0</v>
      </c>
      <c r="E25" s="305">
        <v>5</v>
      </c>
      <c r="F25" s="305">
        <v>0</v>
      </c>
      <c r="G25" s="305">
        <v>5</v>
      </c>
      <c r="H25" s="305">
        <v>0</v>
      </c>
      <c r="I25" s="305">
        <v>0</v>
      </c>
      <c r="J25" s="305">
        <v>0</v>
      </c>
      <c r="K25" s="305">
        <v>0</v>
      </c>
      <c r="L25" s="305">
        <v>0</v>
      </c>
      <c r="M25" s="305">
        <v>0</v>
      </c>
      <c r="N25" s="305">
        <v>0</v>
      </c>
      <c r="O25" s="305">
        <v>0</v>
      </c>
      <c r="P25" s="305">
        <v>0</v>
      </c>
      <c r="Q25" s="726">
        <v>0</v>
      </c>
      <c r="R25" s="73"/>
      <c r="S25" s="71"/>
      <c r="T25" s="72"/>
      <c r="U25" s="71"/>
      <c r="V25" s="16"/>
    </row>
    <row r="26" spans="1:27" s="55" customFormat="1" ht="15">
      <c r="B26" s="722"/>
      <c r="C26" s="723"/>
      <c r="D26" s="728"/>
      <c r="E26" s="729"/>
      <c r="F26" s="729"/>
      <c r="G26" s="729"/>
      <c r="H26" s="729"/>
      <c r="I26" s="729"/>
      <c r="J26" s="729"/>
      <c r="K26" s="729"/>
      <c r="L26" s="729"/>
      <c r="M26" s="729"/>
      <c r="N26" s="729"/>
      <c r="O26" s="729"/>
      <c r="P26" s="730"/>
      <c r="Q26" s="731"/>
      <c r="R26" s="75"/>
      <c r="S26" s="76"/>
      <c r="T26" s="76"/>
      <c r="U26" s="76"/>
    </row>
    <row r="27" spans="1:27" ht="43.5" customHeight="1">
      <c r="B27" s="842" t="s">
        <v>71</v>
      </c>
      <c r="C27" s="842"/>
      <c r="D27" s="677">
        <f t="shared" ref="D27:J27" si="0">SUM(D9:D26)</f>
        <v>196</v>
      </c>
      <c r="E27" s="677">
        <f t="shared" si="0"/>
        <v>667</v>
      </c>
      <c r="F27" s="677">
        <f t="shared" si="0"/>
        <v>1508</v>
      </c>
      <c r="G27" s="677">
        <f t="shared" si="0"/>
        <v>1669</v>
      </c>
      <c r="H27" s="677">
        <f t="shared" si="0"/>
        <v>1825</v>
      </c>
      <c r="I27" s="677">
        <f t="shared" si="0"/>
        <v>2336</v>
      </c>
      <c r="J27" s="677">
        <f t="shared" si="0"/>
        <v>3240</v>
      </c>
      <c r="K27" s="677">
        <f>SUM(K8:K26)</f>
        <v>2417</v>
      </c>
      <c r="L27" s="677">
        <f>SUM(L8:L26)</f>
        <v>1806</v>
      </c>
      <c r="M27" s="677">
        <f>SUM(M8:M26)</f>
        <v>2080</v>
      </c>
      <c r="N27" s="677">
        <f>SUM(N8:N26)</f>
        <v>1939</v>
      </c>
      <c r="O27" s="677">
        <f>SUM(O8:O26)</f>
        <v>1683</v>
      </c>
      <c r="P27" s="677">
        <f t="shared" ref="P27:Q27" si="1">SUM(P8:P26)</f>
        <v>1431</v>
      </c>
      <c r="Q27" s="677">
        <f t="shared" si="1"/>
        <v>1376</v>
      </c>
      <c r="R27" s="75"/>
      <c r="S27" s="71"/>
      <c r="T27" s="71"/>
      <c r="U27" s="71"/>
    </row>
    <row r="28" spans="1:27">
      <c r="I28" s="107"/>
      <c r="J28" s="107"/>
      <c r="K28" s="107"/>
      <c r="L28" s="107"/>
      <c r="M28" s="107"/>
      <c r="N28" s="114"/>
      <c r="O28" s="114"/>
    </row>
    <row r="29" spans="1:27">
      <c r="I29" s="107"/>
      <c r="J29" s="107"/>
      <c r="K29" s="107"/>
      <c r="L29" s="107"/>
      <c r="M29" s="107"/>
      <c r="N29" s="107"/>
      <c r="O29" s="107"/>
      <c r="P29" s="16"/>
      <c r="Q29" s="16"/>
      <c r="R29" s="16"/>
      <c r="S29" s="16"/>
    </row>
    <row r="30" spans="1:27">
      <c r="I30" s="107"/>
      <c r="J30" s="107"/>
      <c r="K30" s="107"/>
      <c r="L30" s="107"/>
      <c r="M30" s="107"/>
      <c r="N30" s="115"/>
      <c r="O30" s="115"/>
      <c r="P30" s="24"/>
      <c r="Q30" s="16"/>
      <c r="R30" s="16"/>
      <c r="S30" s="16"/>
    </row>
    <row r="31" spans="1:27">
      <c r="B31" s="56"/>
      <c r="E31" s="57"/>
      <c r="F31" s="57"/>
      <c r="G31" s="57"/>
      <c r="I31" s="114"/>
      <c r="J31" s="114"/>
      <c r="K31" s="107"/>
      <c r="L31" s="107"/>
      <c r="M31" s="107"/>
      <c r="N31" s="115"/>
      <c r="O31" s="115"/>
      <c r="P31" s="24"/>
      <c r="Q31" s="16"/>
      <c r="R31" s="16"/>
      <c r="S31" s="16"/>
    </row>
    <row r="32" spans="1:27">
      <c r="B32" s="56"/>
      <c r="E32" s="57"/>
      <c r="F32" s="57"/>
      <c r="G32" s="57"/>
      <c r="K32" s="16"/>
      <c r="L32" s="16"/>
      <c r="M32" s="16"/>
      <c r="N32" s="24"/>
      <c r="O32" s="24"/>
      <c r="P32" s="24"/>
      <c r="Q32" s="113"/>
      <c r="R32" s="70"/>
      <c r="S32" s="24"/>
      <c r="T32" s="24"/>
      <c r="U32" s="24"/>
      <c r="V32" s="24"/>
      <c r="W32" s="16"/>
      <c r="X32" s="116"/>
      <c r="Y32" s="116"/>
      <c r="Z32" s="16"/>
      <c r="AA32" s="16"/>
    </row>
    <row r="33" spans="1:37">
      <c r="A33" s="58"/>
      <c r="B33" s="59"/>
      <c r="K33" s="16"/>
      <c r="L33" s="16"/>
      <c r="M33" s="16"/>
      <c r="N33" s="24"/>
      <c r="O33" s="24"/>
      <c r="P33" s="24"/>
      <c r="Q33" s="109"/>
      <c r="R33" s="209"/>
      <c r="S33" s="24"/>
      <c r="T33" s="24"/>
      <c r="U33" s="24"/>
      <c r="V33" s="24"/>
      <c r="W33" s="24"/>
      <c r="X33" s="24"/>
      <c r="Y33" s="116"/>
      <c r="Z33" s="16"/>
      <c r="AA33" s="16"/>
    </row>
    <row r="34" spans="1:37">
      <c r="B34" s="59"/>
      <c r="K34" s="16"/>
      <c r="L34" s="16"/>
      <c r="M34" s="16"/>
      <c r="N34" s="24"/>
      <c r="O34" s="24"/>
      <c r="P34" s="24"/>
      <c r="Q34" s="109"/>
      <c r="R34" s="70"/>
      <c r="S34" s="67"/>
      <c r="T34" s="67"/>
      <c r="U34" s="67"/>
      <c r="V34" s="67"/>
      <c r="W34" s="16"/>
      <c r="X34" s="117"/>
      <c r="Y34" s="117"/>
      <c r="Z34" s="16"/>
      <c r="AA34" s="16"/>
    </row>
    <row r="35" spans="1:37">
      <c r="K35" s="16"/>
      <c r="L35" s="16"/>
      <c r="M35" s="16"/>
      <c r="N35" s="24"/>
      <c r="O35" s="24"/>
      <c r="P35" s="24"/>
      <c r="Q35" s="24"/>
      <c r="R35" s="109"/>
      <c r="S35" s="70"/>
      <c r="T35" s="24"/>
      <c r="U35" s="24"/>
      <c r="V35" s="24"/>
      <c r="W35" s="24"/>
      <c r="X35" s="210"/>
      <c r="Y35" s="117"/>
      <c r="Z35" s="117"/>
      <c r="AA35" s="16"/>
      <c r="AB35" s="16"/>
    </row>
    <row r="36" spans="1:37">
      <c r="K36" s="16"/>
      <c r="L36" s="16"/>
      <c r="M36" s="16"/>
      <c r="N36" s="24"/>
      <c r="O36" s="24"/>
      <c r="P36" s="24"/>
      <c r="Q36" s="24"/>
      <c r="R36" s="109"/>
      <c r="S36" s="109"/>
      <c r="T36" s="109"/>
      <c r="U36" s="16"/>
      <c r="V36" s="16"/>
      <c r="W36" s="16"/>
      <c r="X36" s="16"/>
      <c r="Y36" s="16"/>
      <c r="Z36" s="16"/>
      <c r="AA36" s="16"/>
      <c r="AB36" s="16"/>
    </row>
    <row r="37" spans="1:37">
      <c r="K37" s="16"/>
      <c r="L37" s="16"/>
      <c r="M37" s="16"/>
      <c r="N37" s="24"/>
      <c r="O37" s="24"/>
      <c r="P37" s="24"/>
      <c r="Q37" s="24"/>
      <c r="R37" s="110"/>
      <c r="S37" s="110"/>
      <c r="T37" s="110"/>
      <c r="W37" s="50">
        <v>2006</v>
      </c>
      <c r="X37" s="50">
        <v>2007</v>
      </c>
      <c r="Y37" s="50">
        <v>2008</v>
      </c>
      <c r="Z37" s="50">
        <v>2009</v>
      </c>
      <c r="AA37" s="50">
        <v>2010</v>
      </c>
      <c r="AB37" s="50">
        <v>2011</v>
      </c>
      <c r="AC37" s="50">
        <v>2012</v>
      </c>
      <c r="AD37" s="50">
        <v>2013</v>
      </c>
      <c r="AE37" s="50">
        <v>2014</v>
      </c>
      <c r="AF37" s="50">
        <v>2015</v>
      </c>
      <c r="AG37" s="50">
        <v>2016</v>
      </c>
      <c r="AH37" s="50">
        <v>2017</v>
      </c>
      <c r="AI37" s="50">
        <v>2018</v>
      </c>
      <c r="AJ37" s="50">
        <v>2019</v>
      </c>
    </row>
    <row r="38" spans="1:37">
      <c r="K38" s="16"/>
      <c r="L38" s="16"/>
      <c r="M38" s="16"/>
      <c r="N38" s="16"/>
      <c r="O38" s="16"/>
      <c r="P38" s="24"/>
      <c r="Q38" s="24"/>
      <c r="R38" s="110"/>
      <c r="S38" s="110"/>
      <c r="T38" s="110"/>
    </row>
    <row r="39" spans="1:37" ht="15">
      <c r="K39" s="16"/>
      <c r="L39" s="16"/>
      <c r="M39" s="16"/>
      <c r="N39" s="16"/>
      <c r="O39" s="16"/>
      <c r="P39" s="24"/>
      <c r="Q39" s="24"/>
      <c r="W39" s="394">
        <v>2</v>
      </c>
      <c r="X39" s="305">
        <v>8</v>
      </c>
      <c r="Y39" s="305">
        <v>30</v>
      </c>
      <c r="Z39" s="305">
        <v>12</v>
      </c>
      <c r="AA39" s="305">
        <v>29</v>
      </c>
      <c r="AB39" s="305">
        <v>19</v>
      </c>
      <c r="AC39" s="305">
        <v>24</v>
      </c>
      <c r="AD39" s="305">
        <v>18</v>
      </c>
      <c r="AE39" s="305">
        <v>15</v>
      </c>
      <c r="AF39" s="305">
        <v>12</v>
      </c>
      <c r="AG39" s="305">
        <v>13</v>
      </c>
      <c r="AH39" s="325">
        <v>14</v>
      </c>
      <c r="AI39" s="305"/>
      <c r="AJ39" s="325"/>
    </row>
    <row r="40" spans="1:37" ht="15">
      <c r="K40" s="16"/>
      <c r="L40" s="16"/>
      <c r="M40" s="16"/>
      <c r="N40" s="24"/>
      <c r="O40" s="24"/>
      <c r="V40" s="195" t="s">
        <v>19</v>
      </c>
      <c r="W40" s="404">
        <v>45</v>
      </c>
      <c r="X40" s="368">
        <v>192</v>
      </c>
      <c r="Y40" s="368">
        <v>244</v>
      </c>
      <c r="Z40" s="368">
        <v>316</v>
      </c>
      <c r="AA40" s="368">
        <v>454</v>
      </c>
      <c r="AB40" s="368">
        <v>592</v>
      </c>
      <c r="AC40" s="368">
        <v>1065</v>
      </c>
      <c r="AD40" s="368">
        <v>647</v>
      </c>
      <c r="AE40" s="368">
        <v>458</v>
      </c>
      <c r="AF40" s="368">
        <v>536</v>
      </c>
      <c r="AG40" s="368">
        <v>547</v>
      </c>
      <c r="AH40" s="405">
        <v>553</v>
      </c>
      <c r="AI40" s="305">
        <v>543</v>
      </c>
      <c r="AJ40" s="325">
        <v>493</v>
      </c>
      <c r="AK40" s="110"/>
    </row>
    <row r="41" spans="1:37" ht="15">
      <c r="K41" s="16"/>
      <c r="L41" s="16"/>
      <c r="M41" s="16"/>
      <c r="N41" s="24"/>
      <c r="O41" s="24"/>
      <c r="V41" s="195" t="s">
        <v>15</v>
      </c>
      <c r="W41" s="404">
        <v>20</v>
      </c>
      <c r="X41" s="368">
        <v>76</v>
      </c>
      <c r="Y41" s="368">
        <v>146</v>
      </c>
      <c r="Z41" s="368">
        <v>238</v>
      </c>
      <c r="AA41" s="368">
        <v>263</v>
      </c>
      <c r="AB41" s="368">
        <v>366</v>
      </c>
      <c r="AC41" s="368">
        <v>366</v>
      </c>
      <c r="AD41" s="368">
        <v>387</v>
      </c>
      <c r="AE41" s="368">
        <v>262</v>
      </c>
      <c r="AF41" s="368">
        <v>288</v>
      </c>
      <c r="AG41" s="368">
        <v>239</v>
      </c>
      <c r="AH41" s="405">
        <v>205</v>
      </c>
      <c r="AI41" s="305">
        <v>164</v>
      </c>
      <c r="AJ41" s="325">
        <v>121</v>
      </c>
      <c r="AK41" s="110"/>
    </row>
    <row r="42" spans="1:37" ht="15">
      <c r="K42" s="16"/>
      <c r="L42" s="16"/>
      <c r="M42" s="16"/>
      <c r="N42" s="24"/>
      <c r="O42" s="24"/>
      <c r="V42" s="195" t="s">
        <v>14</v>
      </c>
      <c r="W42" s="404">
        <v>38</v>
      </c>
      <c r="X42" s="368">
        <v>178</v>
      </c>
      <c r="Y42" s="368">
        <v>587</v>
      </c>
      <c r="Z42" s="368">
        <v>597</v>
      </c>
      <c r="AA42" s="368">
        <v>291</v>
      </c>
      <c r="AB42" s="368">
        <v>290</v>
      </c>
      <c r="AC42" s="368">
        <v>375</v>
      </c>
      <c r="AD42" s="368">
        <v>364</v>
      </c>
      <c r="AE42" s="368">
        <v>238</v>
      </c>
      <c r="AF42" s="368">
        <v>229</v>
      </c>
      <c r="AG42" s="368">
        <v>298</v>
      </c>
      <c r="AH42" s="405">
        <v>216</v>
      </c>
      <c r="AI42" s="305">
        <v>118</v>
      </c>
      <c r="AJ42" s="325">
        <v>84</v>
      </c>
      <c r="AK42" s="110"/>
    </row>
    <row r="43" spans="1:37" ht="15">
      <c r="K43" s="16"/>
      <c r="L43" s="16"/>
      <c r="M43" s="16"/>
      <c r="N43" s="24"/>
      <c r="O43" s="24"/>
      <c r="V43" s="195" t="s">
        <v>21</v>
      </c>
      <c r="W43" s="404">
        <v>4</v>
      </c>
      <c r="X43" s="368">
        <v>21</v>
      </c>
      <c r="Y43" s="368">
        <v>33</v>
      </c>
      <c r="Z43" s="368">
        <v>74</v>
      </c>
      <c r="AA43" s="368">
        <v>110</v>
      </c>
      <c r="AB43" s="368">
        <v>283</v>
      </c>
      <c r="AC43" s="368">
        <v>308</v>
      </c>
      <c r="AD43" s="368">
        <v>237</v>
      </c>
      <c r="AE43" s="368">
        <v>183</v>
      </c>
      <c r="AF43" s="368">
        <v>347</v>
      </c>
      <c r="AG43" s="368">
        <v>267</v>
      </c>
      <c r="AH43" s="405">
        <v>0</v>
      </c>
      <c r="AI43" s="305">
        <v>99</v>
      </c>
      <c r="AJ43" s="325">
        <v>100</v>
      </c>
      <c r="AK43" s="110"/>
    </row>
    <row r="44" spans="1:37" ht="15">
      <c r="K44" s="16"/>
      <c r="L44" s="16"/>
      <c r="M44" s="16"/>
      <c r="N44" s="24"/>
      <c r="O44" s="24"/>
      <c r="V44" s="195" t="s">
        <v>17</v>
      </c>
      <c r="W44" s="404">
        <v>23</v>
      </c>
      <c r="X44" s="368">
        <v>34</v>
      </c>
      <c r="Y44" s="368">
        <v>185</v>
      </c>
      <c r="Z44" s="368">
        <v>92</v>
      </c>
      <c r="AA44" s="368">
        <v>138</v>
      </c>
      <c r="AB44" s="368">
        <v>144</v>
      </c>
      <c r="AC44" s="368">
        <v>370</v>
      </c>
      <c r="AD44" s="368">
        <v>170</v>
      </c>
      <c r="AE44" s="368">
        <v>161</v>
      </c>
      <c r="AF44" s="368">
        <v>98</v>
      </c>
      <c r="AG44" s="368">
        <v>123</v>
      </c>
      <c r="AH44" s="405">
        <v>86</v>
      </c>
      <c r="AI44" s="305">
        <v>87</v>
      </c>
      <c r="AJ44" s="325">
        <v>76</v>
      </c>
      <c r="AK44" s="110"/>
    </row>
    <row r="45" spans="1:37" ht="15">
      <c r="K45" s="16"/>
      <c r="L45" s="16"/>
      <c r="M45" s="16"/>
      <c r="N45" s="24"/>
      <c r="O45" s="24"/>
      <c r="V45" s="195" t="s">
        <v>12</v>
      </c>
      <c r="W45" s="404">
        <v>39</v>
      </c>
      <c r="X45" s="368">
        <v>42</v>
      </c>
      <c r="Y45" s="368">
        <v>92</v>
      </c>
      <c r="Z45" s="368">
        <v>96</v>
      </c>
      <c r="AA45" s="368">
        <v>249</v>
      </c>
      <c r="AB45" s="368">
        <v>211</v>
      </c>
      <c r="AC45" s="368">
        <v>207</v>
      </c>
      <c r="AD45" s="368">
        <v>168</v>
      </c>
      <c r="AE45" s="368">
        <v>165</v>
      </c>
      <c r="AF45" s="368">
        <v>219</v>
      </c>
      <c r="AG45" s="368">
        <v>141</v>
      </c>
      <c r="AH45" s="405">
        <v>96</v>
      </c>
      <c r="AI45" s="305">
        <v>107</v>
      </c>
      <c r="AJ45" s="325">
        <v>100</v>
      </c>
      <c r="AK45" s="110"/>
    </row>
    <row r="46" spans="1:37" ht="15">
      <c r="K46" s="16"/>
      <c r="L46" s="16"/>
      <c r="M46" s="16"/>
      <c r="N46" s="24"/>
      <c r="O46" s="24"/>
      <c r="V46" s="195" t="s">
        <v>11</v>
      </c>
      <c r="W46" s="404">
        <v>7</v>
      </c>
      <c r="X46" s="368">
        <v>70</v>
      </c>
      <c r="Y46" s="368">
        <v>111</v>
      </c>
      <c r="Z46" s="368">
        <v>123</v>
      </c>
      <c r="AA46" s="368">
        <v>155</v>
      </c>
      <c r="AB46" s="368">
        <v>198</v>
      </c>
      <c r="AC46" s="368">
        <v>248</v>
      </c>
      <c r="AD46" s="368">
        <v>181</v>
      </c>
      <c r="AE46" s="368">
        <v>162</v>
      </c>
      <c r="AF46" s="368">
        <v>135</v>
      </c>
      <c r="AG46" s="368">
        <v>96</v>
      </c>
      <c r="AH46" s="403">
        <v>101</v>
      </c>
      <c r="AI46" s="305">
        <v>93</v>
      </c>
      <c r="AJ46" s="325">
        <v>86</v>
      </c>
      <c r="AK46" s="110"/>
    </row>
    <row r="47" spans="1:37">
      <c r="K47" s="16"/>
      <c r="L47" s="16"/>
      <c r="M47" s="16"/>
      <c r="N47" s="24"/>
      <c r="O47" s="24"/>
      <c r="V47" s="50" t="s">
        <v>72</v>
      </c>
      <c r="W47" s="110">
        <v>20</v>
      </c>
      <c r="X47" s="110">
        <f>62-8</f>
        <v>54</v>
      </c>
      <c r="Y47" s="110">
        <v>110</v>
      </c>
      <c r="Z47" s="110">
        <f>133</f>
        <v>133</v>
      </c>
      <c r="AA47" s="110">
        <f>-29+179+15</f>
        <v>165</v>
      </c>
      <c r="AB47" s="110">
        <f>-19+271</f>
        <v>252</v>
      </c>
      <c r="AC47" s="110">
        <f>-24+325</f>
        <v>301</v>
      </c>
      <c r="AD47" s="110">
        <f>-18+281</f>
        <v>263</v>
      </c>
      <c r="AE47" s="110">
        <f>-15+192</f>
        <v>177</v>
      </c>
      <c r="AF47" s="110">
        <f>-12+240</f>
        <v>228</v>
      </c>
      <c r="AG47" s="110">
        <f>1939-1711</f>
        <v>228</v>
      </c>
      <c r="AH47" s="110">
        <f>440-14</f>
        <v>426</v>
      </c>
      <c r="AI47" s="110">
        <v>220</v>
      </c>
      <c r="AJ47" s="110">
        <v>316</v>
      </c>
      <c r="AK47" s="110"/>
    </row>
    <row r="48" spans="1:37" ht="13.5" thickBot="1">
      <c r="K48" s="16"/>
      <c r="L48" s="16"/>
      <c r="M48" s="16"/>
      <c r="N48" s="24"/>
      <c r="O48" s="24"/>
      <c r="V48" s="108" t="s">
        <v>177</v>
      </c>
      <c r="W48" s="414">
        <f>SUM(W40:W47)</f>
        <v>196</v>
      </c>
      <c r="X48" s="414">
        <f t="shared" ref="X48:AI48" si="2">SUM(X40:X47)</f>
        <v>667</v>
      </c>
      <c r="Y48" s="414">
        <f t="shared" si="2"/>
        <v>1508</v>
      </c>
      <c r="Z48" s="414">
        <f>SUM(Z40:Z47)</f>
        <v>1669</v>
      </c>
      <c r="AA48" s="414">
        <f t="shared" si="2"/>
        <v>1825</v>
      </c>
      <c r="AB48" s="414">
        <f t="shared" si="2"/>
        <v>2336</v>
      </c>
      <c r="AC48" s="414">
        <f t="shared" si="2"/>
        <v>3240</v>
      </c>
      <c r="AD48" s="414">
        <f t="shared" si="2"/>
        <v>2417</v>
      </c>
      <c r="AE48" s="414">
        <f t="shared" si="2"/>
        <v>1806</v>
      </c>
      <c r="AF48" s="414">
        <f t="shared" si="2"/>
        <v>2080</v>
      </c>
      <c r="AG48" s="414">
        <f t="shared" si="2"/>
        <v>1939</v>
      </c>
      <c r="AH48" s="414">
        <f t="shared" si="2"/>
        <v>1683</v>
      </c>
      <c r="AI48" s="410">
        <f t="shared" si="2"/>
        <v>1431</v>
      </c>
      <c r="AJ48" s="410">
        <f>SUM(AJ40:AJ47)</f>
        <v>1376</v>
      </c>
    </row>
    <row r="49" spans="2:36" ht="15.75" thickBot="1">
      <c r="K49" s="16"/>
      <c r="L49" s="16"/>
      <c r="M49" s="16"/>
      <c r="N49" s="24"/>
      <c r="O49" s="24"/>
      <c r="W49" s="411"/>
      <c r="X49" s="412"/>
      <c r="Y49" s="412"/>
      <c r="Z49" s="412"/>
      <c r="AA49" s="412"/>
      <c r="AB49" s="412"/>
      <c r="AC49" s="412"/>
      <c r="AD49" s="412"/>
      <c r="AE49" s="412"/>
      <c r="AF49" s="412"/>
      <c r="AG49" s="412"/>
      <c r="AH49" s="413"/>
      <c r="AI49" s="413"/>
      <c r="AJ49" s="413"/>
    </row>
    <row r="50" spans="2:36">
      <c r="N50" s="24"/>
      <c r="O50" s="24"/>
      <c r="AI50" s="50">
        <v>1431</v>
      </c>
      <c r="AJ50" s="50">
        <v>1376</v>
      </c>
    </row>
    <row r="51" spans="2:36">
      <c r="N51" s="24"/>
      <c r="O51" s="24"/>
    </row>
    <row r="52" spans="2:36">
      <c r="N52" s="24"/>
      <c r="O52" s="24"/>
      <c r="AI52" s="50">
        <f>1431-1211</f>
        <v>220</v>
      </c>
      <c r="AJ52" s="50">
        <f>1376-1060</f>
        <v>316</v>
      </c>
    </row>
    <row r="53" spans="2:36">
      <c r="N53" s="24"/>
      <c r="O53" s="24"/>
      <c r="R53" s="24"/>
      <c r="S53" s="24"/>
    </row>
    <row r="54" spans="2:36">
      <c r="N54" s="24"/>
      <c r="O54" s="24"/>
      <c r="R54" s="24"/>
      <c r="S54" s="24"/>
    </row>
    <row r="55" spans="2:36">
      <c r="N55" s="24"/>
      <c r="O55" s="24"/>
      <c r="R55" s="24"/>
      <c r="S55" s="24"/>
    </row>
    <row r="56" spans="2:36">
      <c r="N56" s="24"/>
      <c r="O56" s="24"/>
      <c r="R56" s="24"/>
      <c r="S56" s="24"/>
    </row>
    <row r="57" spans="2:36">
      <c r="N57" s="24"/>
      <c r="O57" s="24"/>
    </row>
    <row r="58" spans="2:36">
      <c r="N58" s="24"/>
      <c r="O58" s="24"/>
      <c r="P58" s="24"/>
      <c r="Q58" s="24"/>
      <c r="T58" s="24"/>
      <c r="U58" s="111"/>
      <c r="V58" s="16"/>
      <c r="W58" s="16"/>
      <c r="X58" s="16"/>
      <c r="Y58" s="16"/>
      <c r="Z58" s="16"/>
      <c r="AA58" s="16"/>
      <c r="AB58" s="16"/>
      <c r="AC58" s="16"/>
      <c r="AD58" s="16"/>
      <c r="AE58" s="16"/>
    </row>
    <row r="59" spans="2:36">
      <c r="N59" s="24"/>
      <c r="O59" s="24"/>
      <c r="P59" s="24"/>
      <c r="Q59" s="24"/>
      <c r="R59" s="24"/>
      <c r="S59" s="24"/>
      <c r="T59" s="24"/>
      <c r="U59" s="111"/>
      <c r="V59" s="16"/>
      <c r="W59" s="16"/>
      <c r="X59" s="16"/>
      <c r="Y59" s="16"/>
      <c r="Z59" s="16"/>
      <c r="AA59" s="16"/>
      <c r="AB59" s="16"/>
      <c r="AC59" s="16"/>
      <c r="AD59" s="16"/>
      <c r="AE59" s="16"/>
    </row>
    <row r="60" spans="2:36">
      <c r="C60" s="69"/>
      <c r="N60" s="24"/>
      <c r="O60" s="24"/>
      <c r="P60" s="24"/>
      <c r="Q60" s="24"/>
      <c r="R60" s="24"/>
      <c r="S60" s="24"/>
      <c r="T60" s="24"/>
      <c r="U60" s="111"/>
      <c r="V60" s="16"/>
      <c r="W60" s="16"/>
      <c r="X60" s="16"/>
      <c r="Y60" s="16"/>
      <c r="Z60" s="16"/>
      <c r="AA60" s="16"/>
      <c r="AB60" s="16"/>
      <c r="AC60" s="16"/>
      <c r="AD60" s="16"/>
      <c r="AE60" s="16"/>
    </row>
    <row r="61" spans="2:36">
      <c r="N61" s="24"/>
      <c r="O61" s="24"/>
      <c r="P61" s="24"/>
      <c r="Q61" s="24"/>
      <c r="R61" s="24"/>
      <c r="S61" s="24"/>
      <c r="T61" s="24"/>
      <c r="U61" s="111"/>
      <c r="V61" s="70"/>
      <c r="W61" s="24"/>
      <c r="X61" s="24"/>
      <c r="Y61" s="24"/>
      <c r="Z61" s="24"/>
      <c r="AA61" s="16"/>
      <c r="AB61" s="116"/>
      <c r="AC61" s="116"/>
      <c r="AD61" s="16"/>
      <c r="AE61" s="16"/>
    </row>
    <row r="62" spans="2:36">
      <c r="N62" s="24"/>
      <c r="O62" s="24"/>
      <c r="P62" s="24"/>
      <c r="Q62" s="24"/>
      <c r="R62" s="24"/>
      <c r="S62" s="24"/>
      <c r="T62" s="24"/>
      <c r="U62" s="112"/>
      <c r="V62" s="70"/>
      <c r="W62" s="24"/>
      <c r="X62" s="24"/>
      <c r="Y62" s="24"/>
      <c r="Z62" s="24"/>
      <c r="AA62" s="16"/>
      <c r="AB62" s="116"/>
      <c r="AC62" s="116"/>
      <c r="AD62" s="16"/>
      <c r="AE62" s="16"/>
    </row>
    <row r="63" spans="2:36" ht="21.75" customHeight="1">
      <c r="B63" s="129" t="s">
        <v>227</v>
      </c>
      <c r="C63" s="263"/>
      <c r="N63" s="24"/>
      <c r="O63" s="24"/>
      <c r="P63" s="24"/>
      <c r="Q63" s="24"/>
      <c r="R63" s="24"/>
      <c r="S63" s="24"/>
      <c r="T63" s="24"/>
      <c r="U63" s="111"/>
      <c r="V63" s="70"/>
      <c r="W63" s="24"/>
      <c r="X63" s="24"/>
      <c r="Y63" s="24"/>
      <c r="Z63" s="24"/>
      <c r="AA63" s="16"/>
      <c r="AB63" s="116"/>
      <c r="AC63" s="116"/>
      <c r="AD63" s="16"/>
      <c r="AE63" s="16"/>
    </row>
    <row r="64" spans="2:36" ht="10.5" customHeight="1">
      <c r="B64" s="129" t="s">
        <v>269</v>
      </c>
      <c r="C64" s="436"/>
      <c r="D64" s="436"/>
      <c r="E64" s="436"/>
      <c r="F64" s="436"/>
      <c r="G64" s="436"/>
      <c r="H64" s="436"/>
      <c r="I64" s="436"/>
      <c r="N64" s="24"/>
      <c r="O64" s="24"/>
      <c r="P64" s="24"/>
      <c r="Q64" s="24"/>
      <c r="T64" s="24"/>
      <c r="U64" s="111"/>
      <c r="V64" s="70"/>
      <c r="W64" s="24"/>
      <c r="X64" s="24"/>
      <c r="Y64" s="24"/>
      <c r="Z64" s="24"/>
      <c r="AA64" s="16"/>
      <c r="AB64" s="116"/>
      <c r="AC64" s="116"/>
      <c r="AD64" s="16"/>
      <c r="AE64" s="16"/>
    </row>
    <row r="65" spans="1:22" ht="18">
      <c r="B65" s="263"/>
      <c r="C65" s="282"/>
      <c r="N65" s="24"/>
      <c r="O65" s="24"/>
      <c r="P65" s="24"/>
      <c r="Q65" s="24"/>
      <c r="R65" s="24"/>
      <c r="S65" s="24"/>
    </row>
    <row r="66" spans="1:22" ht="25.5" customHeight="1">
      <c r="B66" s="841" t="s">
        <v>32</v>
      </c>
      <c r="C66" s="841"/>
      <c r="D66" s="841"/>
      <c r="E66" s="841"/>
      <c r="F66" s="841"/>
      <c r="G66" s="841"/>
      <c r="H66" s="841"/>
      <c r="I66" s="841"/>
      <c r="J66" s="841"/>
      <c r="K66" s="283"/>
      <c r="L66" s="269"/>
      <c r="M66" s="136"/>
      <c r="N66" s="24"/>
      <c r="O66" s="24"/>
      <c r="P66" s="24"/>
      <c r="Q66" s="24"/>
    </row>
    <row r="67" spans="1:22" ht="23.25" customHeight="1">
      <c r="A67" s="16"/>
      <c r="B67" s="398" t="s">
        <v>144</v>
      </c>
      <c r="C67" s="42" t="s">
        <v>96</v>
      </c>
      <c r="D67" s="42" t="s">
        <v>199</v>
      </c>
      <c r="E67" s="42"/>
      <c r="F67" s="20"/>
      <c r="G67" s="397"/>
      <c r="H67" s="397"/>
      <c r="I67" s="81"/>
      <c r="J67" s="42" t="s">
        <v>200</v>
      </c>
      <c r="K67" s="21"/>
      <c r="L67" s="396"/>
      <c r="P67" s="107"/>
      <c r="Q67" s="24"/>
      <c r="R67" s="24"/>
      <c r="S67" s="24"/>
      <c r="T67" s="24"/>
      <c r="U67" s="24"/>
      <c r="V67" s="24"/>
    </row>
    <row r="68" spans="1:22" ht="15">
      <c r="A68" s="16"/>
      <c r="B68" s="49" t="s">
        <v>145</v>
      </c>
      <c r="C68" s="42" t="s">
        <v>97</v>
      </c>
      <c r="D68" s="42" t="s">
        <v>201</v>
      </c>
      <c r="E68" s="42"/>
      <c r="F68" s="20"/>
      <c r="G68" s="397"/>
      <c r="H68" s="397"/>
      <c r="I68" s="81"/>
      <c r="J68" s="42" t="s">
        <v>202</v>
      </c>
      <c r="K68" s="21"/>
      <c r="L68" s="18"/>
      <c r="P68" s="107"/>
      <c r="Q68" s="24"/>
      <c r="R68" s="24"/>
      <c r="S68" s="24"/>
      <c r="T68" s="24"/>
    </row>
    <row r="69" spans="1:22" ht="15">
      <c r="A69" s="16"/>
      <c r="B69" s="49" t="s">
        <v>146</v>
      </c>
      <c r="C69" s="42" t="s">
        <v>98</v>
      </c>
      <c r="D69" s="42" t="s">
        <v>203</v>
      </c>
      <c r="E69" s="42"/>
      <c r="F69" s="20"/>
      <c r="G69" s="397"/>
      <c r="H69" s="397"/>
      <c r="I69" s="81"/>
      <c r="J69" s="42" t="s">
        <v>204</v>
      </c>
      <c r="K69" s="21"/>
      <c r="L69" s="395"/>
      <c r="M69" s="284"/>
      <c r="P69" s="109"/>
      <c r="Q69" s="24"/>
      <c r="R69" s="24"/>
      <c r="S69" s="24"/>
      <c r="T69" s="24"/>
      <c r="U69" s="24"/>
      <c r="V69" s="24"/>
    </row>
    <row r="70" spans="1:22" ht="15">
      <c r="A70" s="16"/>
      <c r="B70" s="49" t="s">
        <v>147</v>
      </c>
      <c r="C70" s="42" t="s">
        <v>99</v>
      </c>
      <c r="D70" s="42" t="s">
        <v>205</v>
      </c>
      <c r="E70" s="42"/>
      <c r="F70" s="20"/>
      <c r="G70" s="397"/>
      <c r="H70" s="397"/>
      <c r="I70" s="81"/>
      <c r="J70" s="399" t="s">
        <v>206</v>
      </c>
      <c r="K70" s="21"/>
      <c r="L70" s="18"/>
      <c r="M70" s="284"/>
      <c r="P70" s="110"/>
      <c r="Q70" s="24"/>
      <c r="R70" s="24"/>
      <c r="S70" s="24"/>
      <c r="T70" s="24"/>
      <c r="U70" s="24"/>
      <c r="V70" s="24"/>
    </row>
    <row r="71" spans="1:22" ht="12.75" customHeight="1">
      <c r="A71" s="16"/>
      <c r="B71" s="49" t="s">
        <v>148</v>
      </c>
      <c r="C71" s="42" t="s">
        <v>100</v>
      </c>
      <c r="D71" s="42" t="s">
        <v>207</v>
      </c>
      <c r="E71" s="42"/>
      <c r="F71" s="20"/>
      <c r="G71" s="397"/>
      <c r="H71" s="397"/>
      <c r="I71" s="81"/>
      <c r="J71" s="42" t="s">
        <v>208</v>
      </c>
      <c r="K71" s="400"/>
      <c r="L71" s="18"/>
      <c r="M71" s="284"/>
      <c r="P71" s="110"/>
      <c r="Q71" s="24"/>
      <c r="R71" s="24"/>
      <c r="S71" s="24"/>
      <c r="T71" s="24"/>
      <c r="U71" s="24"/>
      <c r="V71" s="24"/>
    </row>
    <row r="72" spans="1:22">
      <c r="A72" s="16"/>
      <c r="B72" s="49" t="s">
        <v>181</v>
      </c>
      <c r="C72" s="397" t="s">
        <v>48</v>
      </c>
      <c r="D72" s="42" t="s">
        <v>209</v>
      </c>
      <c r="E72" s="20"/>
      <c r="F72" s="20"/>
      <c r="G72" s="397"/>
      <c r="H72" s="20"/>
      <c r="I72" s="20"/>
      <c r="J72" s="21"/>
      <c r="K72" s="119"/>
      <c r="L72" s="108"/>
      <c r="M72" s="110"/>
      <c r="N72" s="110"/>
      <c r="O72" s="24"/>
      <c r="P72" s="24"/>
      <c r="R72" s="24"/>
    </row>
    <row r="73" spans="1:22">
      <c r="A73" s="16"/>
      <c r="B73" s="16"/>
      <c r="C73" s="82"/>
      <c r="D73" s="16"/>
      <c r="E73" s="16"/>
      <c r="F73" s="16"/>
      <c r="G73" s="16"/>
      <c r="H73" s="16"/>
      <c r="I73" s="16"/>
      <c r="J73" s="16"/>
      <c r="N73" s="110"/>
      <c r="O73" s="110"/>
      <c r="Q73" s="110"/>
    </row>
    <row r="74" spans="1:22">
      <c r="A74" s="16"/>
      <c r="B74" s="16"/>
      <c r="C74" s="16"/>
      <c r="D74" s="16"/>
      <c r="E74" s="16"/>
      <c r="F74" s="16"/>
      <c r="G74" s="16"/>
      <c r="H74" s="16"/>
      <c r="I74" s="16"/>
      <c r="J74" s="20"/>
      <c r="N74" s="110"/>
      <c r="O74" s="110"/>
      <c r="Q74" s="110"/>
    </row>
    <row r="75" spans="1:22">
      <c r="A75" s="16"/>
      <c r="B75" s="16"/>
      <c r="C75" s="16"/>
      <c r="D75" s="16"/>
      <c r="E75" s="16"/>
      <c r="F75" s="16"/>
      <c r="G75" s="16"/>
    </row>
    <row r="76" spans="1:22">
      <c r="A76" s="16"/>
      <c r="B76" s="16"/>
      <c r="C76" s="16"/>
      <c r="D76" s="16"/>
      <c r="E76" s="16"/>
      <c r="F76" s="16"/>
      <c r="G76" s="16"/>
    </row>
    <row r="77" spans="1:22">
      <c r="A77" s="16"/>
      <c r="B77" s="16"/>
      <c r="C77" s="16"/>
      <c r="E77" s="16"/>
      <c r="F77" s="16"/>
      <c r="G77" s="16"/>
    </row>
    <row r="78" spans="1:22">
      <c r="P78" s="110"/>
    </row>
  </sheetData>
  <sortState ref="U52:V68">
    <sortCondition descending="1" ref="V52:V68"/>
  </sortState>
  <mergeCells count="8">
    <mergeCell ref="B1:Q1"/>
    <mergeCell ref="B66:J66"/>
    <mergeCell ref="B27:C27"/>
    <mergeCell ref="B2:C2"/>
    <mergeCell ref="B6:C7"/>
    <mergeCell ref="D6:Q6"/>
    <mergeCell ref="B3:Q3"/>
    <mergeCell ref="B4:Q4"/>
  </mergeCells>
  <printOptions horizontalCentered="1" verticalCentered="1"/>
  <pageMargins left="0" right="0" top="0" bottom="0" header="0" footer="0"/>
  <pageSetup paperSize="9" scale="40" orientation="landscape" r:id="rId1"/>
  <ignoredErrors>
    <ignoredError sqref="L26:L27 M26:M27 N27 K27 Q27 O27:P27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C1:Z106"/>
  <sheetViews>
    <sheetView showGridLines="0" view="pageBreakPreview" topLeftCell="A30" zoomScaleNormal="120" zoomScaleSheetLayoutView="100" workbookViewId="0">
      <selection activeCell="U41" sqref="U41"/>
    </sheetView>
  </sheetViews>
  <sheetFormatPr baseColWidth="10" defaultRowHeight="12.75"/>
  <cols>
    <col min="1" max="1" width="6.85546875" style="1" customWidth="1"/>
    <col min="2" max="2" width="3.42578125" style="1" customWidth="1"/>
    <col min="3" max="5" width="28.28515625" style="1" customWidth="1"/>
    <col min="6" max="6" width="7.7109375" style="1" customWidth="1"/>
    <col min="7" max="7" width="2.42578125" style="1" customWidth="1"/>
    <col min="8" max="16384" width="11.42578125" style="1"/>
  </cols>
  <sheetData>
    <row r="1" spans="3:26" ht="15.75">
      <c r="C1" s="761" t="s">
        <v>252</v>
      </c>
      <c r="D1" s="761"/>
      <c r="E1" s="761"/>
    </row>
    <row r="2" spans="3:26" ht="15.75">
      <c r="C2" s="7" t="s">
        <v>62</v>
      </c>
      <c r="D2" s="6"/>
      <c r="E2" s="6"/>
    </row>
    <row r="3" spans="3:26" ht="15.75">
      <c r="C3" s="761" t="s">
        <v>164</v>
      </c>
      <c r="D3" s="761"/>
      <c r="E3" s="761"/>
    </row>
    <row r="4" spans="3:26" ht="15.75">
      <c r="C4" s="761" t="s">
        <v>161</v>
      </c>
      <c r="D4" s="761"/>
      <c r="E4" s="761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3:26" ht="15.75">
      <c r="C5" s="761">
        <v>2019</v>
      </c>
      <c r="D5" s="761"/>
      <c r="E5" s="761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3:26" ht="12" customHeight="1" thickBot="1">
      <c r="C6" s="291"/>
      <c r="D6" s="291"/>
      <c r="E6" s="291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3:26" ht="32.25" customHeight="1" thickBot="1">
      <c r="C7" s="759" t="s">
        <v>31</v>
      </c>
      <c r="D7" s="759" t="s">
        <v>162</v>
      </c>
      <c r="E7" s="759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3:26" ht="38.25" customHeight="1" thickBot="1">
      <c r="C8" s="760"/>
      <c r="D8" s="449" t="s">
        <v>89</v>
      </c>
      <c r="E8" s="449" t="s">
        <v>62</v>
      </c>
      <c r="Q8" s="40"/>
      <c r="R8" s="757"/>
      <c r="S8" s="757"/>
      <c r="T8" s="757"/>
      <c r="U8" s="757"/>
      <c r="V8" s="757"/>
      <c r="W8" s="757"/>
      <c r="X8" s="153"/>
      <c r="Y8" s="40"/>
      <c r="Z8" s="40"/>
    </row>
    <row r="9" spans="3:26" ht="21" customHeight="1">
      <c r="C9" s="450" t="s">
        <v>0</v>
      </c>
      <c r="D9" s="454">
        <v>88</v>
      </c>
      <c r="E9" s="455">
        <v>110</v>
      </c>
      <c r="F9" s="127"/>
      <c r="G9" s="151"/>
      <c r="H9" s="152" t="s">
        <v>73</v>
      </c>
      <c r="Q9" s="40"/>
      <c r="R9" s="758"/>
      <c r="S9" s="758"/>
      <c r="T9" s="154"/>
      <c r="U9" s="154"/>
      <c r="V9" s="154"/>
      <c r="W9" s="154"/>
      <c r="X9" s="153"/>
      <c r="Y9" s="40"/>
      <c r="Z9" s="40"/>
    </row>
    <row r="10" spans="3:26" ht="21" customHeight="1">
      <c r="C10" s="450" t="s">
        <v>1</v>
      </c>
      <c r="D10" s="456">
        <v>70</v>
      </c>
      <c r="E10" s="457">
        <v>84</v>
      </c>
      <c r="F10" s="127"/>
      <c r="G10" s="151"/>
      <c r="H10" s="152" t="s">
        <v>74</v>
      </c>
      <c r="Q10" s="40"/>
      <c r="R10" s="752"/>
      <c r="S10" s="155"/>
      <c r="T10" s="135"/>
      <c r="U10" s="156"/>
      <c r="V10" s="156"/>
      <c r="W10" s="156"/>
      <c r="X10" s="153"/>
      <c r="Y10" s="40"/>
      <c r="Z10" s="40"/>
    </row>
    <row r="11" spans="3:26" ht="21" customHeight="1">
      <c r="C11" s="450" t="s">
        <v>2</v>
      </c>
      <c r="D11" s="456">
        <v>99</v>
      </c>
      <c r="E11" s="457">
        <v>124</v>
      </c>
      <c r="F11" s="127"/>
      <c r="G11" s="151"/>
      <c r="H11" s="152" t="s">
        <v>75</v>
      </c>
      <c r="Q11" s="40"/>
      <c r="R11" s="752"/>
      <c r="S11" s="155"/>
      <c r="T11" s="135"/>
      <c r="U11" s="156"/>
      <c r="V11" s="156"/>
      <c r="W11" s="156"/>
      <c r="X11" s="153"/>
      <c r="Y11" s="40"/>
      <c r="Z11" s="40"/>
    </row>
    <row r="12" spans="3:26" ht="21" customHeight="1">
      <c r="C12" s="450" t="s">
        <v>8</v>
      </c>
      <c r="D12" s="456">
        <v>89</v>
      </c>
      <c r="E12" s="457">
        <v>164</v>
      </c>
      <c r="F12" s="127"/>
      <c r="G12" s="151"/>
      <c r="H12" s="152" t="s">
        <v>76</v>
      </c>
      <c r="Q12" s="40"/>
      <c r="R12" s="752"/>
      <c r="S12" s="155"/>
      <c r="T12" s="135"/>
      <c r="U12" s="156"/>
      <c r="V12" s="156"/>
      <c r="W12" s="156"/>
      <c r="X12" s="153"/>
      <c r="Y12" s="40"/>
      <c r="Z12" s="40"/>
    </row>
    <row r="13" spans="3:26" ht="21" customHeight="1">
      <c r="C13" s="450" t="s">
        <v>3</v>
      </c>
      <c r="D13" s="456">
        <v>96</v>
      </c>
      <c r="E13" s="457">
        <v>119</v>
      </c>
      <c r="F13" s="127"/>
      <c r="G13" s="151"/>
      <c r="H13" s="152" t="s">
        <v>77</v>
      </c>
      <c r="J13" s="146"/>
      <c r="Q13" s="40"/>
      <c r="R13" s="752"/>
      <c r="S13" s="155"/>
      <c r="T13" s="135"/>
      <c r="U13" s="156"/>
      <c r="V13" s="156"/>
      <c r="W13" s="156"/>
      <c r="X13" s="153"/>
      <c r="Y13" s="40"/>
      <c r="Z13" s="40"/>
    </row>
    <row r="14" spans="3:26" ht="21" customHeight="1">
      <c r="C14" s="450" t="s">
        <v>4</v>
      </c>
      <c r="D14" s="456">
        <v>72</v>
      </c>
      <c r="E14" s="457">
        <v>107</v>
      </c>
      <c r="F14" s="127"/>
      <c r="G14" s="151"/>
      <c r="H14" s="152" t="s">
        <v>78</v>
      </c>
      <c r="Q14" s="40"/>
      <c r="R14" s="752"/>
      <c r="S14" s="155"/>
      <c r="T14" s="135"/>
      <c r="U14" s="156"/>
      <c r="V14" s="156"/>
      <c r="W14" s="156"/>
      <c r="X14" s="153"/>
      <c r="Y14" s="40"/>
      <c r="Z14" s="40"/>
    </row>
    <row r="15" spans="3:26" ht="21" customHeight="1">
      <c r="C15" s="450" t="s">
        <v>5</v>
      </c>
      <c r="D15" s="456">
        <v>77</v>
      </c>
      <c r="E15" s="457">
        <v>103</v>
      </c>
      <c r="F15" s="127"/>
      <c r="G15" s="151"/>
      <c r="H15" s="152" t="s">
        <v>79</v>
      </c>
      <c r="Q15" s="40"/>
      <c r="R15" s="752"/>
      <c r="S15" s="155"/>
      <c r="T15" s="135"/>
      <c r="U15" s="156"/>
      <c r="V15" s="156"/>
      <c r="W15" s="156"/>
      <c r="X15" s="153"/>
      <c r="Y15" s="40"/>
      <c r="Z15" s="40"/>
    </row>
    <row r="16" spans="3:26" ht="21" customHeight="1">
      <c r="C16" s="450" t="s">
        <v>65</v>
      </c>
      <c r="D16" s="456">
        <v>84</v>
      </c>
      <c r="E16" s="457">
        <v>93</v>
      </c>
      <c r="F16" s="127"/>
      <c r="G16" s="151"/>
      <c r="H16" s="152" t="s">
        <v>80</v>
      </c>
      <c r="Q16" s="40"/>
      <c r="R16" s="752"/>
      <c r="S16" s="155"/>
      <c r="T16" s="135"/>
      <c r="U16" s="156"/>
      <c r="V16" s="156"/>
      <c r="W16" s="156"/>
      <c r="X16" s="153"/>
      <c r="Y16" s="40"/>
      <c r="Z16" s="40"/>
    </row>
    <row r="17" spans="3:26" ht="21" customHeight="1">
      <c r="C17" s="450" t="s">
        <v>66</v>
      </c>
      <c r="D17" s="456">
        <v>91</v>
      </c>
      <c r="E17" s="457">
        <v>122</v>
      </c>
      <c r="F17" s="127"/>
      <c r="G17" s="151"/>
      <c r="H17" s="152" t="s">
        <v>84</v>
      </c>
      <c r="Q17" s="40"/>
      <c r="R17" s="752"/>
      <c r="S17" s="155"/>
      <c r="T17" s="135"/>
      <c r="U17" s="156"/>
      <c r="V17" s="156"/>
      <c r="W17" s="156"/>
      <c r="X17" s="153"/>
      <c r="Y17" s="40"/>
      <c r="Z17" s="40"/>
    </row>
    <row r="18" spans="3:26" ht="21" customHeight="1">
      <c r="C18" s="450" t="s">
        <v>67</v>
      </c>
      <c r="D18" s="456">
        <v>103</v>
      </c>
      <c r="E18" s="457">
        <v>187</v>
      </c>
      <c r="F18" s="127"/>
      <c r="G18" s="151"/>
      <c r="H18" s="152" t="s">
        <v>81</v>
      </c>
      <c r="Q18" s="40"/>
      <c r="R18" s="752"/>
      <c r="S18" s="155"/>
      <c r="T18" s="135"/>
      <c r="U18" s="156"/>
      <c r="V18" s="156"/>
      <c r="W18" s="156"/>
      <c r="X18" s="153"/>
      <c r="Y18" s="40"/>
      <c r="Z18" s="40"/>
    </row>
    <row r="19" spans="3:26" ht="21" customHeight="1">
      <c r="C19" s="450" t="s">
        <v>68</v>
      </c>
      <c r="D19" s="456">
        <v>76</v>
      </c>
      <c r="E19" s="457">
        <v>103</v>
      </c>
      <c r="F19" s="127"/>
      <c r="G19" s="151"/>
      <c r="H19" s="152" t="s">
        <v>82</v>
      </c>
      <c r="Q19" s="40"/>
      <c r="R19" s="752"/>
      <c r="S19" s="155"/>
      <c r="T19" s="135"/>
      <c r="U19" s="156"/>
      <c r="V19" s="156"/>
      <c r="W19" s="156"/>
      <c r="X19" s="153"/>
      <c r="Y19" s="40"/>
      <c r="Z19" s="40"/>
    </row>
    <row r="20" spans="3:26" ht="21" customHeight="1">
      <c r="C20" s="450" t="s">
        <v>69</v>
      </c>
      <c r="D20" s="456">
        <v>51</v>
      </c>
      <c r="E20" s="457">
        <v>60</v>
      </c>
      <c r="F20" s="127"/>
      <c r="G20" s="151"/>
      <c r="H20" s="152" t="s">
        <v>83</v>
      </c>
      <c r="Q20" s="40"/>
      <c r="R20" s="752"/>
      <c r="S20" s="155"/>
      <c r="T20" s="135"/>
      <c r="U20" s="156"/>
      <c r="V20" s="156"/>
      <c r="W20" s="156"/>
      <c r="X20" s="153"/>
      <c r="Y20" s="40"/>
      <c r="Z20" s="40"/>
    </row>
    <row r="21" spans="3:26" ht="6.75" customHeight="1" thickBot="1">
      <c r="C21" s="451"/>
      <c r="D21" s="458"/>
      <c r="E21" s="459"/>
      <c r="G21" s="151"/>
      <c r="H21" s="152"/>
      <c r="Q21" s="40"/>
      <c r="R21" s="752"/>
      <c r="S21" s="286"/>
      <c r="T21" s="135"/>
      <c r="U21" s="156"/>
      <c r="V21" s="156"/>
      <c r="W21" s="156"/>
      <c r="X21" s="153"/>
      <c r="Y21" s="40"/>
      <c r="Z21" s="40"/>
    </row>
    <row r="22" spans="3:26" ht="30" customHeight="1">
      <c r="C22" s="460" t="s">
        <v>6</v>
      </c>
      <c r="D22" s="452">
        <f>SUM(D9:D20)</f>
        <v>996</v>
      </c>
      <c r="E22" s="453">
        <f>SUM(E9:E20)</f>
        <v>1376</v>
      </c>
      <c r="G22" s="151"/>
      <c r="H22" s="151"/>
      <c r="Q22" s="40"/>
      <c r="R22" s="752"/>
      <c r="S22" s="155"/>
      <c r="T22" s="135"/>
      <c r="U22" s="156"/>
      <c r="V22" s="156"/>
      <c r="W22" s="156"/>
      <c r="X22" s="153"/>
      <c r="Y22" s="40"/>
      <c r="Z22" s="40"/>
    </row>
    <row r="23" spans="3:26" ht="12" customHeight="1">
      <c r="C23" s="287"/>
      <c r="D23" s="288"/>
      <c r="E23" s="289"/>
      <c r="G23" s="151"/>
      <c r="H23" s="151"/>
      <c r="Q23" s="40"/>
      <c r="R23" s="280"/>
      <c r="S23" s="280"/>
      <c r="T23" s="135"/>
      <c r="U23" s="156"/>
      <c r="V23" s="156"/>
      <c r="W23" s="156"/>
      <c r="X23" s="153"/>
      <c r="Y23" s="40"/>
      <c r="Z23" s="40"/>
    </row>
    <row r="24" spans="3:26" ht="9.75" customHeight="1"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3:26"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3:26"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3:26"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3:26">
      <c r="Q28" s="40"/>
      <c r="R28" s="757"/>
      <c r="S28" s="757"/>
      <c r="T28" s="757"/>
      <c r="U28" s="757"/>
      <c r="V28" s="757"/>
      <c r="W28" s="757"/>
      <c r="X28" s="153"/>
      <c r="Y28" s="40"/>
      <c r="Z28" s="40"/>
    </row>
    <row r="29" spans="3:26">
      <c r="Q29" s="40"/>
      <c r="R29" s="758"/>
      <c r="S29" s="758"/>
      <c r="T29" s="154"/>
      <c r="U29" s="154"/>
      <c r="V29" s="154"/>
      <c r="W29" s="154"/>
      <c r="X29" s="153"/>
      <c r="Y29" s="40"/>
      <c r="Z29" s="40"/>
    </row>
    <row r="30" spans="3:26">
      <c r="Q30" s="40"/>
      <c r="R30" s="752"/>
      <c r="S30" s="155"/>
      <c r="T30" s="135"/>
      <c r="U30" s="156"/>
      <c r="V30" s="156"/>
      <c r="W30" s="156"/>
      <c r="X30" s="153"/>
      <c r="Y30" s="40"/>
      <c r="Z30" s="40"/>
    </row>
    <row r="31" spans="3:26">
      <c r="Q31" s="40"/>
      <c r="R31" s="752"/>
      <c r="S31" s="155"/>
      <c r="T31" s="135"/>
      <c r="U31" s="156"/>
      <c r="V31" s="156"/>
      <c r="W31" s="156"/>
      <c r="X31" s="153"/>
      <c r="Y31" s="40"/>
      <c r="Z31" s="40"/>
    </row>
    <row r="32" spans="3:26">
      <c r="Q32" s="40"/>
      <c r="R32" s="752"/>
      <c r="S32" s="155"/>
      <c r="T32" s="135"/>
      <c r="U32" s="156"/>
      <c r="V32" s="156"/>
      <c r="W32" s="156"/>
      <c r="X32" s="153"/>
      <c r="Y32" s="40"/>
      <c r="Z32" s="40"/>
    </row>
    <row r="33" spans="3:26">
      <c r="Q33" s="40"/>
      <c r="R33" s="752"/>
      <c r="S33" s="155"/>
      <c r="T33" s="135"/>
      <c r="U33" s="156"/>
      <c r="V33" s="156"/>
      <c r="W33" s="156"/>
      <c r="X33" s="153"/>
      <c r="Y33" s="40"/>
      <c r="Z33" s="40"/>
    </row>
    <row r="34" spans="3:26">
      <c r="Q34" s="40"/>
      <c r="R34" s="752"/>
      <c r="S34" s="155"/>
      <c r="T34" s="135"/>
      <c r="U34" s="156"/>
      <c r="V34" s="156"/>
      <c r="W34" s="156"/>
      <c r="X34" s="153"/>
      <c r="Y34" s="40"/>
      <c r="Z34" s="40"/>
    </row>
    <row r="35" spans="3:26">
      <c r="Q35" s="40"/>
      <c r="R35" s="752"/>
      <c r="S35" s="155"/>
      <c r="T35" s="135"/>
      <c r="U35" s="156"/>
      <c r="V35" s="156"/>
      <c r="W35" s="156"/>
      <c r="X35" s="153"/>
      <c r="Y35" s="40"/>
      <c r="Z35" s="40"/>
    </row>
    <row r="36" spans="3:26">
      <c r="Q36" s="40"/>
      <c r="R36" s="752"/>
      <c r="S36" s="155"/>
      <c r="T36" s="135"/>
      <c r="U36" s="156"/>
      <c r="V36" s="156"/>
      <c r="W36" s="156"/>
      <c r="X36" s="153"/>
      <c r="Y36" s="40"/>
      <c r="Z36" s="40"/>
    </row>
    <row r="37" spans="3:26">
      <c r="Q37" s="40"/>
      <c r="R37" s="752"/>
      <c r="S37" s="155"/>
      <c r="T37" s="135"/>
      <c r="U37" s="156"/>
      <c r="V37" s="156"/>
      <c r="W37" s="156"/>
      <c r="X37" s="153"/>
      <c r="Y37" s="40"/>
      <c r="Z37" s="40"/>
    </row>
    <row r="38" spans="3:26">
      <c r="Q38" s="40"/>
      <c r="R38" s="752"/>
      <c r="S38" s="155"/>
      <c r="T38" s="135"/>
      <c r="U38" s="156"/>
      <c r="V38" s="156"/>
      <c r="W38" s="156"/>
      <c r="X38" s="153"/>
      <c r="Y38" s="40"/>
      <c r="Z38" s="40"/>
    </row>
    <row r="39" spans="3:26">
      <c r="Q39" s="40"/>
      <c r="R39" s="752"/>
      <c r="S39" s="155"/>
      <c r="T39" s="135"/>
      <c r="U39" s="156"/>
      <c r="V39" s="156"/>
      <c r="W39" s="156"/>
      <c r="X39" s="153"/>
      <c r="Y39" s="40"/>
      <c r="Z39" s="40"/>
    </row>
    <row r="40" spans="3:26">
      <c r="Q40" s="40"/>
      <c r="R40" s="752"/>
      <c r="S40" s="155"/>
      <c r="T40" s="135"/>
      <c r="U40" s="156"/>
      <c r="V40" s="156"/>
      <c r="W40" s="156"/>
      <c r="X40" s="153"/>
      <c r="Y40" s="40"/>
      <c r="Z40" s="40"/>
    </row>
    <row r="41" spans="3:26">
      <c r="Q41" s="40"/>
      <c r="R41" s="752"/>
      <c r="S41" s="155"/>
      <c r="T41" s="135"/>
      <c r="U41" s="156"/>
      <c r="V41" s="156"/>
      <c r="W41" s="156"/>
      <c r="X41" s="153"/>
      <c r="Y41" s="40"/>
      <c r="Z41" s="40"/>
    </row>
    <row r="42" spans="3:26">
      <c r="Q42" s="40"/>
      <c r="R42" s="752"/>
      <c r="S42" s="155"/>
      <c r="T42" s="135"/>
      <c r="U42" s="156"/>
      <c r="V42" s="156"/>
      <c r="W42" s="155"/>
      <c r="X42" s="153"/>
      <c r="Y42" s="40"/>
      <c r="Z42" s="40"/>
    </row>
    <row r="43" spans="3:26">
      <c r="C43" s="424" t="s">
        <v>227</v>
      </c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3:26" ht="9.75" customHeight="1">
      <c r="C44" s="424" t="s">
        <v>269</v>
      </c>
      <c r="D44" s="255"/>
      <c r="R44" s="40"/>
      <c r="S44" s="40"/>
      <c r="T44" s="40"/>
      <c r="U44" s="40"/>
    </row>
    <row r="45" spans="3:26">
      <c r="C45" s="753"/>
      <c r="D45" s="753"/>
      <c r="E45" s="753"/>
      <c r="R45" s="40"/>
      <c r="S45" s="40"/>
      <c r="T45" s="40"/>
      <c r="U45" s="40"/>
    </row>
    <row r="46" spans="3:26">
      <c r="C46" s="38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3:26"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3:26"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0:26"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0:26"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</row>
    <row r="51" spans="10:26"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</row>
    <row r="52" spans="10:26"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</row>
    <row r="53" spans="10:26"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</row>
    <row r="54" spans="10:26"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</row>
    <row r="55" spans="10:26"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</row>
    <row r="56" spans="10:26"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</row>
    <row r="57" spans="10:26">
      <c r="J57" s="40"/>
      <c r="K57" s="40"/>
      <c r="L57" s="754"/>
      <c r="M57" s="754"/>
      <c r="N57" s="754"/>
      <c r="O57" s="754"/>
      <c r="P57" s="754"/>
      <c r="Q57" s="754"/>
      <c r="R57" s="243"/>
      <c r="S57" s="40"/>
      <c r="T57" s="40"/>
      <c r="U57" s="40"/>
      <c r="V57" s="40"/>
      <c r="W57" s="40"/>
    </row>
    <row r="58" spans="10:26">
      <c r="J58" s="40"/>
      <c r="K58" s="40"/>
      <c r="L58" s="755"/>
      <c r="M58" s="755"/>
      <c r="N58" s="244"/>
      <c r="O58" s="244"/>
      <c r="P58" s="244"/>
      <c r="Q58" s="244"/>
      <c r="R58" s="245"/>
      <c r="S58" s="40"/>
      <c r="T58" s="40"/>
      <c r="U58" s="40"/>
      <c r="V58" s="40"/>
      <c r="W58" s="40"/>
    </row>
    <row r="59" spans="10:26">
      <c r="J59" s="40"/>
      <c r="K59" s="40"/>
      <c r="L59" s="756"/>
      <c r="M59" s="246"/>
      <c r="N59" s="247"/>
      <c r="O59" s="245"/>
      <c r="P59" s="245"/>
      <c r="Q59" s="245"/>
      <c r="R59" s="245"/>
      <c r="S59" s="40"/>
      <c r="T59" s="40"/>
      <c r="U59" s="40"/>
      <c r="V59" s="40"/>
      <c r="W59" s="40"/>
    </row>
    <row r="60" spans="10:26">
      <c r="J60" s="40"/>
      <c r="K60" s="40"/>
      <c r="L60" s="756"/>
      <c r="M60" s="246"/>
      <c r="N60" s="247"/>
      <c r="O60" s="245"/>
      <c r="P60" s="245"/>
      <c r="Q60" s="245"/>
      <c r="R60" s="245"/>
      <c r="S60" s="40"/>
      <c r="T60" s="40"/>
      <c r="U60" s="40"/>
      <c r="V60" s="40"/>
      <c r="W60" s="40"/>
    </row>
    <row r="61" spans="10:26">
      <c r="J61" s="40"/>
      <c r="K61" s="40"/>
      <c r="L61" s="756"/>
      <c r="M61" s="246"/>
      <c r="N61" s="247"/>
      <c r="O61" s="245"/>
      <c r="P61" s="245"/>
      <c r="Q61" s="245"/>
      <c r="R61" s="245"/>
      <c r="S61" s="40"/>
      <c r="T61" s="40"/>
      <c r="U61" s="40"/>
      <c r="V61" s="40"/>
      <c r="W61" s="40"/>
    </row>
    <row r="62" spans="10:26">
      <c r="J62" s="40"/>
      <c r="K62" s="40"/>
      <c r="L62" s="756"/>
      <c r="M62" s="246"/>
      <c r="N62" s="247"/>
      <c r="O62" s="245"/>
      <c r="P62" s="245"/>
      <c r="Q62" s="245"/>
      <c r="R62" s="245"/>
      <c r="S62" s="40"/>
      <c r="T62" s="40"/>
      <c r="U62" s="40"/>
      <c r="V62" s="40"/>
      <c r="W62" s="40"/>
    </row>
    <row r="63" spans="10:26">
      <c r="J63" s="40"/>
      <c r="K63" s="40"/>
      <c r="L63" s="756"/>
      <c r="M63" s="246"/>
      <c r="N63" s="247"/>
      <c r="O63" s="245"/>
      <c r="P63" s="245"/>
      <c r="Q63" s="245"/>
      <c r="R63" s="245"/>
      <c r="S63" s="40"/>
      <c r="T63" s="40"/>
      <c r="U63" s="40"/>
      <c r="V63" s="40"/>
      <c r="W63" s="40"/>
    </row>
    <row r="64" spans="10:26">
      <c r="J64" s="40"/>
      <c r="K64" s="40"/>
      <c r="L64" s="756"/>
      <c r="M64" s="246"/>
      <c r="N64" s="247"/>
      <c r="O64" s="245"/>
      <c r="P64" s="245"/>
      <c r="Q64" s="245"/>
      <c r="R64" s="245"/>
      <c r="S64" s="40"/>
      <c r="T64" s="40"/>
      <c r="U64" s="40"/>
      <c r="V64" s="40"/>
      <c r="W64" s="40"/>
    </row>
    <row r="65" spans="10:23">
      <c r="J65" s="40"/>
      <c r="K65" s="40"/>
      <c r="L65" s="756"/>
      <c r="M65" s="246"/>
      <c r="N65" s="247"/>
      <c r="O65" s="245"/>
      <c r="P65" s="245"/>
      <c r="Q65" s="245"/>
      <c r="R65" s="245"/>
      <c r="S65" s="40"/>
      <c r="T65" s="40"/>
      <c r="U65" s="40"/>
      <c r="V65" s="40"/>
      <c r="W65" s="40"/>
    </row>
    <row r="66" spans="10:23">
      <c r="J66" s="40"/>
      <c r="K66" s="40"/>
      <c r="L66" s="756"/>
      <c r="M66" s="246"/>
      <c r="N66" s="247"/>
      <c r="O66" s="245"/>
      <c r="P66" s="245"/>
      <c r="Q66" s="245"/>
      <c r="R66" s="245"/>
      <c r="S66" s="40"/>
      <c r="T66" s="40"/>
      <c r="U66" s="40"/>
      <c r="V66" s="40"/>
      <c r="W66" s="40"/>
    </row>
    <row r="67" spans="10:23">
      <c r="J67" s="40"/>
      <c r="K67" s="40"/>
      <c r="L67" s="756"/>
      <c r="M67" s="246"/>
      <c r="N67" s="247"/>
      <c r="O67" s="245"/>
      <c r="P67" s="245"/>
      <c r="Q67" s="245"/>
      <c r="R67" s="245"/>
      <c r="S67" s="40"/>
      <c r="T67" s="40"/>
      <c r="U67" s="40"/>
      <c r="V67" s="40"/>
      <c r="W67" s="40"/>
    </row>
    <row r="68" spans="10:23">
      <c r="J68" s="40"/>
      <c r="K68" s="40"/>
      <c r="L68" s="756"/>
      <c r="M68" s="246"/>
      <c r="N68" s="247"/>
      <c r="O68" s="245"/>
      <c r="P68" s="245"/>
      <c r="Q68" s="245"/>
      <c r="R68" s="245"/>
      <c r="S68" s="40"/>
      <c r="T68" s="40"/>
      <c r="U68" s="40"/>
      <c r="V68" s="40"/>
      <c r="W68" s="40"/>
    </row>
    <row r="69" spans="10:23">
      <c r="J69" s="40"/>
      <c r="K69" s="40"/>
      <c r="L69" s="756"/>
      <c r="M69" s="246"/>
      <c r="N69" s="247"/>
      <c r="O69" s="245"/>
      <c r="P69" s="245"/>
      <c r="Q69" s="245"/>
      <c r="R69" s="245"/>
      <c r="S69" s="40"/>
      <c r="T69" s="40"/>
      <c r="U69" s="40"/>
      <c r="V69" s="40"/>
      <c r="W69" s="40"/>
    </row>
    <row r="70" spans="10:23">
      <c r="J70" s="40"/>
      <c r="K70" s="40"/>
      <c r="L70" s="756"/>
      <c r="M70" s="246"/>
      <c r="N70" s="247"/>
      <c r="O70" s="245"/>
      <c r="P70" s="245"/>
      <c r="Q70" s="245"/>
      <c r="R70" s="245"/>
      <c r="S70" s="40"/>
      <c r="T70" s="40"/>
      <c r="U70" s="40"/>
      <c r="V70" s="40"/>
      <c r="W70" s="40"/>
    </row>
    <row r="71" spans="10:23">
      <c r="J71" s="40"/>
      <c r="K71" s="40"/>
      <c r="L71" s="756"/>
      <c r="M71" s="246"/>
      <c r="N71" s="247"/>
      <c r="O71" s="245"/>
      <c r="P71" s="245"/>
      <c r="Q71" s="246"/>
      <c r="R71" s="245"/>
      <c r="S71" s="40"/>
      <c r="T71" s="40"/>
      <c r="U71" s="40"/>
      <c r="V71" s="40"/>
      <c r="W71" s="40"/>
    </row>
    <row r="72" spans="10:23"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</row>
    <row r="73" spans="10:23"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</row>
    <row r="74" spans="10:23"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</row>
    <row r="75" spans="10:23"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</row>
    <row r="76" spans="10:23"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</row>
    <row r="77" spans="10:23"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</row>
    <row r="78" spans="10:23"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</row>
    <row r="79" spans="10:23"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</row>
    <row r="80" spans="10:23">
      <c r="J80" s="40"/>
      <c r="K80" s="40"/>
      <c r="L80" s="754"/>
      <c r="M80" s="754"/>
      <c r="N80" s="754"/>
      <c r="O80" s="754"/>
      <c r="P80" s="754"/>
      <c r="Q80" s="754"/>
      <c r="R80" s="243"/>
      <c r="S80" s="40"/>
      <c r="T80" s="40"/>
      <c r="U80" s="40"/>
      <c r="V80" s="40"/>
      <c r="W80" s="40"/>
    </row>
    <row r="81" spans="10:23">
      <c r="J81" s="40"/>
      <c r="K81" s="40"/>
      <c r="L81" s="755"/>
      <c r="M81" s="755"/>
      <c r="N81" s="244"/>
      <c r="O81" s="244"/>
      <c r="P81" s="244"/>
      <c r="Q81" s="244"/>
      <c r="R81" s="246"/>
      <c r="S81" s="40"/>
      <c r="T81" s="40"/>
      <c r="U81" s="40"/>
      <c r="V81" s="40"/>
      <c r="W81" s="40"/>
    </row>
    <row r="82" spans="10:23">
      <c r="J82" s="40"/>
      <c r="K82" s="40"/>
      <c r="L82" s="756"/>
      <c r="M82" s="246"/>
      <c r="N82" s="247"/>
      <c r="O82" s="245"/>
      <c r="P82" s="245"/>
      <c r="Q82" s="245"/>
      <c r="R82" s="246"/>
      <c r="S82" s="40"/>
      <c r="T82" s="40"/>
      <c r="U82" s="40"/>
      <c r="V82" s="40"/>
      <c r="W82" s="40"/>
    </row>
    <row r="83" spans="10:23">
      <c r="J83" s="40"/>
      <c r="K83" s="40"/>
      <c r="L83" s="756"/>
      <c r="M83" s="246"/>
      <c r="N83" s="247"/>
      <c r="O83" s="245"/>
      <c r="P83" s="245"/>
      <c r="Q83" s="245"/>
      <c r="R83" s="246"/>
      <c r="S83" s="40"/>
      <c r="T83" s="40"/>
      <c r="U83" s="40"/>
      <c r="V83" s="40"/>
      <c r="W83" s="40"/>
    </row>
    <row r="84" spans="10:23">
      <c r="J84" s="40"/>
      <c r="K84" s="40"/>
      <c r="L84" s="756"/>
      <c r="M84" s="246"/>
      <c r="N84" s="247"/>
      <c r="O84" s="245"/>
      <c r="P84" s="245"/>
      <c r="Q84" s="245"/>
      <c r="R84" s="246"/>
      <c r="S84" s="40"/>
      <c r="T84" s="40"/>
      <c r="U84" s="40"/>
      <c r="V84" s="40"/>
      <c r="W84" s="40"/>
    </row>
    <row r="85" spans="10:23">
      <c r="J85" s="40"/>
      <c r="K85" s="40"/>
      <c r="L85" s="756"/>
      <c r="M85" s="246"/>
      <c r="N85" s="247"/>
      <c r="O85" s="245"/>
      <c r="P85" s="245"/>
      <c r="Q85" s="245"/>
      <c r="R85" s="246"/>
      <c r="S85" s="40"/>
      <c r="T85" s="40"/>
      <c r="U85" s="40"/>
      <c r="V85" s="40"/>
      <c r="W85" s="40"/>
    </row>
    <row r="86" spans="10:23">
      <c r="J86" s="40"/>
      <c r="K86" s="40"/>
      <c r="L86" s="756"/>
      <c r="M86" s="246"/>
      <c r="N86" s="247"/>
      <c r="O86" s="245"/>
      <c r="P86" s="245"/>
      <c r="Q86" s="245"/>
      <c r="R86" s="246"/>
      <c r="S86" s="40"/>
      <c r="T86" s="40"/>
      <c r="U86" s="40"/>
      <c r="V86" s="40"/>
      <c r="W86" s="40"/>
    </row>
    <row r="87" spans="10:23">
      <c r="J87" s="40"/>
      <c r="K87" s="40"/>
      <c r="L87" s="756"/>
      <c r="M87" s="246"/>
      <c r="N87" s="247"/>
      <c r="O87" s="245"/>
      <c r="P87" s="245"/>
      <c r="Q87" s="245"/>
      <c r="R87" s="246"/>
      <c r="S87" s="40"/>
      <c r="T87" s="40"/>
      <c r="U87" s="40"/>
      <c r="V87" s="40"/>
      <c r="W87" s="40"/>
    </row>
    <row r="88" spans="10:23">
      <c r="J88" s="40"/>
      <c r="K88" s="40"/>
      <c r="L88" s="756"/>
      <c r="M88" s="246"/>
      <c r="N88" s="247"/>
      <c r="O88" s="245"/>
      <c r="P88" s="245"/>
      <c r="Q88" s="245"/>
      <c r="R88" s="246"/>
      <c r="S88" s="40"/>
      <c r="T88" s="40"/>
      <c r="U88" s="40"/>
      <c r="V88" s="40"/>
      <c r="W88" s="40"/>
    </row>
    <row r="89" spans="10:23">
      <c r="J89" s="40"/>
      <c r="K89" s="40"/>
      <c r="L89" s="756"/>
      <c r="M89" s="246"/>
      <c r="N89" s="247"/>
      <c r="O89" s="245"/>
      <c r="P89" s="245"/>
      <c r="Q89" s="245"/>
      <c r="R89" s="246"/>
      <c r="S89" s="40"/>
      <c r="T89" s="40"/>
      <c r="U89" s="40"/>
      <c r="V89" s="40"/>
      <c r="W89" s="40"/>
    </row>
    <row r="90" spans="10:23">
      <c r="J90" s="40"/>
      <c r="K90" s="40"/>
      <c r="L90" s="756"/>
      <c r="M90" s="246"/>
      <c r="N90" s="247"/>
      <c r="O90" s="245"/>
      <c r="P90" s="245"/>
      <c r="Q90" s="245"/>
      <c r="R90" s="246"/>
      <c r="S90" s="40"/>
      <c r="T90" s="40"/>
      <c r="U90" s="40"/>
      <c r="V90" s="40"/>
      <c r="W90" s="40"/>
    </row>
    <row r="91" spans="10:23">
      <c r="J91" s="40"/>
      <c r="K91" s="40"/>
      <c r="L91" s="756"/>
      <c r="M91" s="246"/>
      <c r="N91" s="247"/>
      <c r="O91" s="245"/>
      <c r="P91" s="245"/>
      <c r="Q91" s="245"/>
      <c r="R91" s="246"/>
      <c r="S91" s="40"/>
      <c r="T91" s="40"/>
      <c r="U91" s="40"/>
      <c r="V91" s="40"/>
      <c r="W91" s="40"/>
    </row>
    <row r="92" spans="10:23">
      <c r="J92" s="40"/>
      <c r="K92" s="40"/>
      <c r="L92" s="756"/>
      <c r="M92" s="246"/>
      <c r="N92" s="247"/>
      <c r="O92" s="245"/>
      <c r="P92" s="245"/>
      <c r="Q92" s="245"/>
      <c r="R92" s="246"/>
      <c r="S92" s="40"/>
      <c r="T92" s="40"/>
      <c r="U92" s="40"/>
      <c r="V92" s="40"/>
      <c r="W92" s="40"/>
    </row>
    <row r="93" spans="10:23">
      <c r="J93" s="40"/>
      <c r="K93" s="40"/>
      <c r="L93" s="756"/>
      <c r="M93" s="246"/>
      <c r="N93" s="247"/>
      <c r="O93" s="245"/>
      <c r="P93" s="245"/>
      <c r="Q93" s="245"/>
      <c r="R93" s="246"/>
      <c r="S93" s="40"/>
      <c r="T93" s="40"/>
      <c r="U93" s="40"/>
      <c r="V93" s="40"/>
      <c r="W93" s="40"/>
    </row>
    <row r="94" spans="10:23">
      <c r="J94" s="40"/>
      <c r="K94" s="40"/>
      <c r="L94" s="756"/>
      <c r="M94" s="246"/>
      <c r="N94" s="247"/>
      <c r="O94" s="245"/>
      <c r="P94" s="245"/>
      <c r="Q94" s="246"/>
      <c r="R94" s="246"/>
      <c r="S94" s="40"/>
      <c r="T94" s="40"/>
      <c r="U94" s="40"/>
      <c r="V94" s="40"/>
      <c r="W94" s="40"/>
    </row>
    <row r="95" spans="10:23"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</row>
    <row r="96" spans="10:23"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</row>
    <row r="97" spans="10:23"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</row>
    <row r="98" spans="10:23"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</row>
    <row r="99" spans="10:23"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</row>
    <row r="100" spans="10:23"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</row>
    <row r="101" spans="10:23"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</row>
    <row r="102" spans="10:23"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</row>
    <row r="103" spans="10:23"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</row>
    <row r="104" spans="10:23"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</row>
    <row r="105" spans="10:23"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</row>
    <row r="106" spans="10:23"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</row>
  </sheetData>
  <mergeCells count="19">
    <mergeCell ref="C7:C8"/>
    <mergeCell ref="D7:E7"/>
    <mergeCell ref="C1:E1"/>
    <mergeCell ref="C3:E3"/>
    <mergeCell ref="C4:E4"/>
    <mergeCell ref="C5:E5"/>
    <mergeCell ref="R8:W8"/>
    <mergeCell ref="R9:S9"/>
    <mergeCell ref="R10:R22"/>
    <mergeCell ref="R28:W28"/>
    <mergeCell ref="R29:S29"/>
    <mergeCell ref="R30:R42"/>
    <mergeCell ref="C45:E45"/>
    <mergeCell ref="L80:Q80"/>
    <mergeCell ref="L81:M81"/>
    <mergeCell ref="L82:L94"/>
    <mergeCell ref="L57:Q57"/>
    <mergeCell ref="L58:M58"/>
    <mergeCell ref="L59:L7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Y476"/>
  <sheetViews>
    <sheetView showGridLines="0" view="pageBreakPreview" zoomScaleNormal="110" zoomScaleSheetLayoutView="100" workbookViewId="0">
      <selection activeCell="U41" sqref="U41"/>
    </sheetView>
  </sheetViews>
  <sheetFormatPr baseColWidth="10" defaultRowHeight="12.75"/>
  <cols>
    <col min="1" max="1" width="11.42578125" style="1"/>
    <col min="2" max="2" width="5.85546875" style="1" customWidth="1"/>
    <col min="3" max="3" width="21.7109375" style="1" customWidth="1"/>
    <col min="4" max="4" width="22.85546875" style="1" customWidth="1"/>
    <col min="5" max="5" width="23.140625" style="1" customWidth="1"/>
    <col min="6" max="6" width="21.85546875" style="1" customWidth="1"/>
    <col min="7" max="7" width="21.140625" style="1" customWidth="1"/>
    <col min="8" max="8" width="17.85546875" style="1" customWidth="1"/>
    <col min="9" max="9" width="3.140625" style="1" customWidth="1"/>
    <col min="10" max="10" width="4.7109375" style="1" customWidth="1"/>
    <col min="11" max="11" width="14.42578125" style="1" customWidth="1"/>
    <col min="12" max="12" width="15" style="1" customWidth="1"/>
    <col min="13" max="13" width="13" style="1" customWidth="1"/>
    <col min="14" max="14" width="11.42578125" style="1"/>
    <col min="15" max="15" width="15.28515625" style="1" customWidth="1"/>
    <col min="16" max="16384" width="11.42578125" style="1"/>
  </cols>
  <sheetData>
    <row r="1" spans="3:25" ht="18">
      <c r="C1" s="746" t="s">
        <v>253</v>
      </c>
      <c r="D1" s="746"/>
      <c r="E1" s="746"/>
      <c r="F1" s="746"/>
      <c r="G1" s="746"/>
      <c r="H1" s="746"/>
      <c r="I1" s="3"/>
      <c r="J1" s="18"/>
      <c r="K1" s="18"/>
      <c r="L1" s="18"/>
      <c r="M1" s="18"/>
      <c r="N1" s="18"/>
      <c r="O1" s="18"/>
    </row>
    <row r="2" spans="3:25" ht="18.75" customHeight="1">
      <c r="C2" s="14" t="s">
        <v>62</v>
      </c>
      <c r="D2" s="293"/>
      <c r="E2" s="293"/>
      <c r="F2" s="293"/>
      <c r="G2" s="293"/>
      <c r="H2" s="293"/>
      <c r="I2" s="2"/>
      <c r="J2" s="18"/>
      <c r="K2" s="18"/>
      <c r="L2" s="18"/>
      <c r="M2" s="18"/>
      <c r="N2" s="18"/>
      <c r="O2" s="18"/>
    </row>
    <row r="3" spans="3:25" ht="41.25" customHeight="1">
      <c r="C3" s="765" t="s">
        <v>180</v>
      </c>
      <c r="D3" s="765"/>
      <c r="E3" s="765"/>
      <c r="F3" s="765"/>
      <c r="G3" s="765"/>
      <c r="H3" s="765"/>
      <c r="I3" s="3"/>
      <c r="J3" s="18"/>
      <c r="K3" s="18"/>
      <c r="L3" s="18"/>
      <c r="M3" s="18"/>
      <c r="N3" s="18"/>
      <c r="O3" s="18"/>
    </row>
    <row r="4" spans="3:25" ht="18.75" customHeight="1">
      <c r="C4" s="766">
        <v>2019</v>
      </c>
      <c r="D4" s="766"/>
      <c r="E4" s="766"/>
      <c r="F4" s="766"/>
      <c r="G4" s="766"/>
      <c r="H4" s="766"/>
      <c r="I4" s="3"/>
      <c r="J4" s="18"/>
      <c r="K4" s="18"/>
      <c r="L4" s="18"/>
      <c r="M4" s="18"/>
      <c r="N4" s="18"/>
      <c r="O4" s="18"/>
    </row>
    <row r="5" spans="3:25" ht="14.25" customHeight="1" thickBot="1"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3:25" ht="30" customHeight="1" thickBot="1">
      <c r="C6" s="769" t="s">
        <v>26</v>
      </c>
      <c r="D6" s="768" t="s">
        <v>25</v>
      </c>
      <c r="E6" s="768"/>
      <c r="F6" s="768"/>
      <c r="G6" s="768"/>
      <c r="H6" s="770" t="s">
        <v>6</v>
      </c>
      <c r="J6" s="18"/>
      <c r="K6" s="18"/>
      <c r="L6" s="18"/>
      <c r="M6" s="18"/>
      <c r="N6" s="764"/>
      <c r="O6" s="764"/>
      <c r="P6" s="764"/>
      <c r="Q6" s="764"/>
      <c r="R6" s="762"/>
      <c r="S6" s="762"/>
      <c r="T6" s="762"/>
      <c r="U6" s="762"/>
      <c r="V6" s="157"/>
      <c r="W6" s="18"/>
      <c r="X6" s="40"/>
      <c r="Y6" s="40"/>
    </row>
    <row r="7" spans="3:25" ht="45.75" customHeight="1" thickBot="1">
      <c r="C7" s="770"/>
      <c r="D7" s="449" t="s">
        <v>27</v>
      </c>
      <c r="E7" s="449" t="s">
        <v>28</v>
      </c>
      <c r="F7" s="449" t="s">
        <v>29</v>
      </c>
      <c r="G7" s="449" t="s">
        <v>30</v>
      </c>
      <c r="H7" s="770"/>
      <c r="J7" s="18"/>
      <c r="K7" s="18"/>
      <c r="L7" s="18"/>
      <c r="M7" s="18"/>
      <c r="N7" s="764"/>
      <c r="O7" s="764"/>
      <c r="P7" s="764"/>
      <c r="Q7" s="764"/>
      <c r="R7" s="158"/>
      <c r="S7" s="158"/>
      <c r="T7" s="158"/>
      <c r="U7" s="158"/>
      <c r="V7" s="150"/>
      <c r="W7" s="18"/>
      <c r="X7" s="40"/>
      <c r="Y7" s="40"/>
    </row>
    <row r="8" spans="3:25" ht="27" customHeight="1">
      <c r="C8" s="467" t="s">
        <v>0</v>
      </c>
      <c r="D8" s="469">
        <f>SUM(D9:D11)</f>
        <v>109</v>
      </c>
      <c r="E8" s="470">
        <f t="shared" ref="E8:H8" si="0">SUM(E9:E11)</f>
        <v>0</v>
      </c>
      <c r="F8" s="470">
        <f t="shared" si="0"/>
        <v>1</v>
      </c>
      <c r="G8" s="471">
        <f>SUM(G9:G11)</f>
        <v>0</v>
      </c>
      <c r="H8" s="479">
        <f t="shared" si="0"/>
        <v>110</v>
      </c>
      <c r="J8" s="401"/>
      <c r="K8" s="401"/>
      <c r="L8" s="401"/>
      <c r="M8" s="401"/>
      <c r="N8" s="401"/>
      <c r="O8" s="763"/>
      <c r="P8" s="763"/>
      <c r="Q8" s="150"/>
      <c r="R8" s="159"/>
      <c r="S8" s="159"/>
      <c r="T8" s="159"/>
      <c r="U8" s="159"/>
      <c r="V8" s="150"/>
      <c r="W8" s="18"/>
      <c r="X8" s="40"/>
      <c r="Y8" s="40"/>
    </row>
    <row r="9" spans="3:25" ht="15" customHeight="1">
      <c r="C9" s="468" t="s">
        <v>22</v>
      </c>
      <c r="D9" s="472">
        <v>8</v>
      </c>
      <c r="E9" s="307">
        <v>0</v>
      </c>
      <c r="F9" s="307">
        <v>0</v>
      </c>
      <c r="G9" s="473">
        <v>0</v>
      </c>
      <c r="H9" s="480">
        <f>SUM(D9:G9)</f>
        <v>8</v>
      </c>
      <c r="J9" s="401"/>
      <c r="K9" s="401"/>
      <c r="L9" s="401"/>
      <c r="M9" s="401"/>
      <c r="N9" s="401"/>
      <c r="O9" s="763"/>
      <c r="P9" s="763"/>
      <c r="Q9" s="150"/>
      <c r="R9" s="159"/>
      <c r="S9" s="159"/>
      <c r="T9" s="159"/>
      <c r="U9" s="159"/>
      <c r="V9" s="150"/>
      <c r="W9" s="18"/>
      <c r="X9" s="40"/>
      <c r="Y9" s="40"/>
    </row>
    <row r="10" spans="3:25" ht="15" customHeight="1">
      <c r="C10" s="468" t="s">
        <v>23</v>
      </c>
      <c r="D10" s="472">
        <v>89</v>
      </c>
      <c r="E10" s="307">
        <v>0</v>
      </c>
      <c r="F10" s="307">
        <v>0</v>
      </c>
      <c r="G10" s="473">
        <v>0</v>
      </c>
      <c r="H10" s="480">
        <f t="shared" ref="H10:H55" si="1">SUM(D10:G10)</f>
        <v>89</v>
      </c>
      <c r="J10" s="401"/>
      <c r="K10" s="401"/>
      <c r="L10" s="401"/>
      <c r="M10" s="401"/>
      <c r="N10" s="401"/>
      <c r="O10" s="763"/>
      <c r="P10" s="763"/>
      <c r="Q10" s="150"/>
      <c r="R10" s="159"/>
      <c r="S10" s="159"/>
      <c r="T10" s="159"/>
      <c r="U10" s="159"/>
      <c r="V10" s="150"/>
      <c r="W10" s="18"/>
      <c r="X10" s="40"/>
      <c r="Y10" s="40"/>
    </row>
    <row r="11" spans="3:25" ht="15" customHeight="1">
      <c r="C11" s="468" t="s">
        <v>24</v>
      </c>
      <c r="D11" s="472">
        <v>12</v>
      </c>
      <c r="E11" s="307">
        <v>0</v>
      </c>
      <c r="F11" s="307">
        <v>1</v>
      </c>
      <c r="G11" s="473">
        <v>0</v>
      </c>
      <c r="H11" s="480">
        <f>SUM(D11:G11)</f>
        <v>13</v>
      </c>
      <c r="J11" s="401"/>
      <c r="K11" s="401"/>
      <c r="L11" s="401"/>
      <c r="M11" s="401"/>
      <c r="N11" s="401"/>
      <c r="O11" s="763"/>
      <c r="P11" s="763"/>
      <c r="Q11" s="150"/>
      <c r="R11" s="159"/>
      <c r="S11" s="159"/>
      <c r="T11" s="159"/>
      <c r="U11" s="159"/>
      <c r="V11" s="150"/>
      <c r="W11" s="18"/>
      <c r="X11" s="40"/>
      <c r="Y11" s="40"/>
    </row>
    <row r="12" spans="3:25" ht="20.100000000000001" customHeight="1">
      <c r="C12" s="467" t="s">
        <v>1</v>
      </c>
      <c r="D12" s="474">
        <f>SUM(D13:D15)</f>
        <v>84</v>
      </c>
      <c r="E12" s="308">
        <f t="shared" ref="E12:H12" si="2">SUM(E13:E15)</f>
        <v>0</v>
      </c>
      <c r="F12" s="308">
        <f t="shared" si="2"/>
        <v>0</v>
      </c>
      <c r="G12" s="475">
        <f t="shared" si="2"/>
        <v>0</v>
      </c>
      <c r="H12" s="479">
        <f t="shared" si="2"/>
        <v>84</v>
      </c>
      <c r="J12" s="401"/>
      <c r="K12" s="401"/>
      <c r="L12" s="401"/>
      <c r="M12" s="401"/>
      <c r="N12" s="401"/>
      <c r="O12" s="763"/>
      <c r="P12" s="763"/>
      <c r="Q12" s="150"/>
      <c r="R12" s="159"/>
      <c r="S12" s="159"/>
      <c r="T12" s="159"/>
      <c r="U12" s="159"/>
      <c r="V12" s="150"/>
      <c r="W12" s="18"/>
      <c r="X12" s="40"/>
      <c r="Y12" s="40"/>
    </row>
    <row r="13" spans="3:25" ht="15" customHeight="1">
      <c r="C13" s="468" t="s">
        <v>22</v>
      </c>
      <c r="D13" s="472">
        <v>5</v>
      </c>
      <c r="E13" s="307">
        <v>0</v>
      </c>
      <c r="F13" s="307">
        <v>0</v>
      </c>
      <c r="G13" s="473">
        <v>0</v>
      </c>
      <c r="H13" s="480">
        <f t="shared" si="1"/>
        <v>5</v>
      </c>
      <c r="J13" s="401"/>
      <c r="K13" s="401"/>
      <c r="L13" s="401"/>
      <c r="M13" s="401"/>
      <c r="N13" s="401"/>
      <c r="O13" s="763"/>
      <c r="P13" s="763"/>
      <c r="Q13" s="150"/>
      <c r="R13" s="159"/>
      <c r="S13" s="159"/>
      <c r="T13" s="159"/>
      <c r="U13" s="159"/>
      <c r="V13" s="150"/>
      <c r="W13" s="18"/>
      <c r="X13" s="40"/>
      <c r="Y13" s="40"/>
    </row>
    <row r="14" spans="3:25" ht="15" customHeight="1">
      <c r="C14" s="468" t="s">
        <v>23</v>
      </c>
      <c r="D14" s="472">
        <v>67</v>
      </c>
      <c r="E14" s="307">
        <v>0</v>
      </c>
      <c r="F14" s="307">
        <v>0</v>
      </c>
      <c r="G14" s="473">
        <v>0</v>
      </c>
      <c r="H14" s="480">
        <f t="shared" si="1"/>
        <v>67</v>
      </c>
      <c r="J14" s="401"/>
      <c r="K14" s="401"/>
      <c r="L14" s="401"/>
      <c r="M14" s="401"/>
      <c r="N14" s="401"/>
      <c r="O14" s="763"/>
      <c r="P14" s="763"/>
      <c r="Q14" s="150"/>
      <c r="R14" s="159"/>
      <c r="S14" s="159"/>
      <c r="T14" s="159"/>
      <c r="U14" s="159"/>
      <c r="V14" s="150"/>
      <c r="W14" s="18"/>
      <c r="X14" s="40"/>
      <c r="Y14" s="40"/>
    </row>
    <row r="15" spans="3:25" ht="15" customHeight="1">
      <c r="C15" s="468" t="s">
        <v>24</v>
      </c>
      <c r="D15" s="472">
        <v>12</v>
      </c>
      <c r="E15" s="307">
        <v>0</v>
      </c>
      <c r="F15" s="307">
        <v>0</v>
      </c>
      <c r="G15" s="473">
        <v>0</v>
      </c>
      <c r="H15" s="480">
        <f t="shared" si="1"/>
        <v>12</v>
      </c>
      <c r="J15" s="401"/>
      <c r="K15" s="401"/>
      <c r="L15" s="401"/>
      <c r="M15" s="401"/>
      <c r="N15" s="401"/>
      <c r="O15" s="763"/>
      <c r="P15" s="763"/>
      <c r="Q15" s="150"/>
      <c r="R15" s="159"/>
      <c r="S15" s="159"/>
      <c r="T15" s="159"/>
      <c r="U15" s="159"/>
      <c r="V15" s="150"/>
      <c r="W15" s="18"/>
      <c r="X15" s="40"/>
      <c r="Y15" s="40"/>
    </row>
    <row r="16" spans="3:25" ht="20.100000000000001" customHeight="1">
      <c r="C16" s="467" t="s">
        <v>2</v>
      </c>
      <c r="D16" s="474">
        <f>SUM(D17:D19)</f>
        <v>122</v>
      </c>
      <c r="E16" s="308">
        <f t="shared" ref="E16:H16" si="3">SUM(E17:E19)</f>
        <v>1</v>
      </c>
      <c r="F16" s="308">
        <f t="shared" si="3"/>
        <v>1</v>
      </c>
      <c r="G16" s="475">
        <f t="shared" si="3"/>
        <v>0</v>
      </c>
      <c r="H16" s="479">
        <f t="shared" si="3"/>
        <v>124</v>
      </c>
      <c r="J16" s="401"/>
      <c r="K16" s="401"/>
      <c r="L16" s="401"/>
      <c r="M16" s="401"/>
      <c r="N16" s="401"/>
      <c r="O16" s="763"/>
      <c r="P16" s="763"/>
      <c r="Q16" s="150"/>
      <c r="R16" s="159"/>
      <c r="S16" s="159"/>
      <c r="T16" s="159"/>
      <c r="U16" s="159"/>
      <c r="V16" s="150"/>
      <c r="W16" s="18"/>
      <c r="X16" s="40"/>
      <c r="Y16" s="40"/>
    </row>
    <row r="17" spans="3:25" ht="15" customHeight="1">
      <c r="C17" s="468" t="s">
        <v>22</v>
      </c>
      <c r="D17" s="472">
        <v>8</v>
      </c>
      <c r="E17" s="307">
        <v>0</v>
      </c>
      <c r="F17" s="307">
        <v>0</v>
      </c>
      <c r="G17" s="473">
        <v>0</v>
      </c>
      <c r="H17" s="480">
        <f t="shared" si="1"/>
        <v>8</v>
      </c>
      <c r="J17" s="401"/>
      <c r="K17" s="401"/>
      <c r="L17" s="401"/>
      <c r="M17" s="401"/>
      <c r="N17" s="401"/>
      <c r="O17" s="763"/>
      <c r="P17" s="763"/>
      <c r="Q17" s="150"/>
      <c r="R17" s="159"/>
      <c r="S17" s="159"/>
      <c r="T17" s="159"/>
      <c r="U17" s="159"/>
      <c r="V17" s="150"/>
      <c r="W17" s="18"/>
      <c r="X17" s="40"/>
      <c r="Y17" s="40"/>
    </row>
    <row r="18" spans="3:25" ht="15" customHeight="1">
      <c r="C18" s="468" t="s">
        <v>23</v>
      </c>
      <c r="D18" s="472">
        <v>100</v>
      </c>
      <c r="E18" s="307">
        <v>0</v>
      </c>
      <c r="F18" s="307">
        <v>0</v>
      </c>
      <c r="G18" s="473">
        <v>0</v>
      </c>
      <c r="H18" s="480">
        <f t="shared" si="1"/>
        <v>100</v>
      </c>
      <c r="J18" s="401"/>
      <c r="K18" s="401"/>
      <c r="L18" s="401"/>
      <c r="M18" s="401"/>
      <c r="N18" s="401"/>
      <c r="O18" s="763"/>
      <c r="P18" s="763"/>
      <c r="Q18" s="150"/>
      <c r="R18" s="159"/>
      <c r="S18" s="159"/>
      <c r="T18" s="159"/>
      <c r="U18" s="159"/>
      <c r="V18" s="150"/>
      <c r="W18" s="18"/>
      <c r="X18" s="40"/>
      <c r="Y18" s="40"/>
    </row>
    <row r="19" spans="3:25" ht="15" customHeight="1">
      <c r="C19" s="468" t="s">
        <v>24</v>
      </c>
      <c r="D19" s="472">
        <v>14</v>
      </c>
      <c r="E19" s="307">
        <v>1</v>
      </c>
      <c r="F19" s="307">
        <v>1</v>
      </c>
      <c r="G19" s="473">
        <v>0</v>
      </c>
      <c r="H19" s="480">
        <f t="shared" si="1"/>
        <v>16</v>
      </c>
      <c r="J19" s="401"/>
      <c r="K19" s="401"/>
      <c r="L19" s="401"/>
      <c r="M19" s="401"/>
      <c r="N19" s="401"/>
      <c r="O19" s="763"/>
      <c r="P19" s="763"/>
      <c r="Q19" s="150"/>
      <c r="R19" s="159"/>
      <c r="S19" s="159"/>
      <c r="T19" s="159"/>
      <c r="U19" s="159"/>
      <c r="V19" s="150"/>
      <c r="W19" s="18"/>
      <c r="X19" s="40"/>
      <c r="Y19" s="40"/>
    </row>
    <row r="20" spans="3:25" ht="20.100000000000001" customHeight="1">
      <c r="C20" s="467" t="s">
        <v>8</v>
      </c>
      <c r="D20" s="474">
        <f>SUM(D21:D23)</f>
        <v>164</v>
      </c>
      <c r="E20" s="308">
        <f t="shared" ref="E20:H20" si="4">SUM(E21:E23)</f>
        <v>0</v>
      </c>
      <c r="F20" s="308">
        <f t="shared" si="4"/>
        <v>0</v>
      </c>
      <c r="G20" s="475">
        <f t="shared" si="4"/>
        <v>0</v>
      </c>
      <c r="H20" s="479">
        <f t="shared" si="4"/>
        <v>164</v>
      </c>
      <c r="J20" s="401"/>
      <c r="K20" s="401"/>
      <c r="L20" s="401"/>
      <c r="M20" s="401"/>
      <c r="N20" s="401"/>
      <c r="O20" s="763"/>
      <c r="P20" s="763"/>
      <c r="Q20" s="150"/>
      <c r="R20" s="159"/>
      <c r="S20" s="159"/>
      <c r="T20" s="159"/>
      <c r="U20" s="159"/>
      <c r="V20" s="150"/>
      <c r="W20" s="18"/>
      <c r="X20" s="40"/>
      <c r="Y20" s="40"/>
    </row>
    <row r="21" spans="3:25" ht="15" customHeight="1">
      <c r="C21" s="468" t="s">
        <v>22</v>
      </c>
      <c r="D21" s="472">
        <v>5</v>
      </c>
      <c r="E21" s="307">
        <v>0</v>
      </c>
      <c r="F21" s="307">
        <v>0</v>
      </c>
      <c r="G21" s="473">
        <v>0</v>
      </c>
      <c r="H21" s="480">
        <f t="shared" si="1"/>
        <v>5</v>
      </c>
      <c r="J21" s="401"/>
      <c r="K21" s="401"/>
      <c r="L21" s="401"/>
      <c r="M21" s="401"/>
      <c r="N21" s="401"/>
      <c r="O21" s="763"/>
      <c r="P21" s="763"/>
      <c r="Q21" s="150"/>
      <c r="R21" s="159"/>
      <c r="S21" s="159"/>
      <c r="T21" s="159"/>
      <c r="U21" s="159"/>
      <c r="V21" s="150"/>
      <c r="W21" s="18"/>
      <c r="X21" s="40"/>
      <c r="Y21" s="40"/>
    </row>
    <row r="22" spans="3:25" ht="15" customHeight="1">
      <c r="C22" s="468" t="s">
        <v>23</v>
      </c>
      <c r="D22" s="472">
        <v>106</v>
      </c>
      <c r="E22" s="307">
        <v>0</v>
      </c>
      <c r="F22" s="307">
        <v>0</v>
      </c>
      <c r="G22" s="473">
        <v>0</v>
      </c>
      <c r="H22" s="480">
        <f t="shared" si="1"/>
        <v>106</v>
      </c>
      <c r="J22" s="401"/>
      <c r="K22" s="401"/>
      <c r="L22" s="401"/>
      <c r="M22" s="401"/>
      <c r="N22" s="401"/>
      <c r="O22" s="763"/>
      <c r="P22" s="763"/>
      <c r="Q22" s="150"/>
      <c r="R22" s="159"/>
      <c r="S22" s="159"/>
      <c r="T22" s="159"/>
      <c r="U22" s="159"/>
      <c r="V22" s="150"/>
      <c r="W22" s="18"/>
      <c r="X22" s="40"/>
      <c r="Y22" s="40"/>
    </row>
    <row r="23" spans="3:25" ht="15" customHeight="1">
      <c r="C23" s="468" t="s">
        <v>24</v>
      </c>
      <c r="D23" s="472">
        <v>53</v>
      </c>
      <c r="E23" s="307">
        <v>0</v>
      </c>
      <c r="F23" s="307">
        <v>0</v>
      </c>
      <c r="G23" s="473">
        <v>0</v>
      </c>
      <c r="H23" s="480">
        <f t="shared" si="1"/>
        <v>53</v>
      </c>
      <c r="J23" s="401"/>
      <c r="K23" s="401"/>
      <c r="L23" s="401"/>
      <c r="M23" s="401"/>
      <c r="N23" s="401"/>
      <c r="O23" s="763"/>
      <c r="P23" s="763"/>
      <c r="Q23" s="150"/>
      <c r="R23" s="159"/>
      <c r="S23" s="159"/>
      <c r="T23" s="159"/>
      <c r="U23" s="159"/>
      <c r="V23" s="150"/>
      <c r="W23" s="18"/>
      <c r="X23" s="40"/>
      <c r="Y23" s="40"/>
    </row>
    <row r="24" spans="3:25" ht="20.100000000000001" customHeight="1">
      <c r="C24" s="467" t="s">
        <v>3</v>
      </c>
      <c r="D24" s="474">
        <f>SUM(D25:D27)</f>
        <v>119</v>
      </c>
      <c r="E24" s="308">
        <f t="shared" ref="E24:H24" si="5">SUM(E25:E27)</f>
        <v>0</v>
      </c>
      <c r="F24" s="308">
        <f t="shared" si="5"/>
        <v>0</v>
      </c>
      <c r="G24" s="475">
        <f t="shared" si="5"/>
        <v>0</v>
      </c>
      <c r="H24" s="479">
        <f t="shared" si="5"/>
        <v>119</v>
      </c>
      <c r="J24" s="401"/>
      <c r="K24" s="401"/>
      <c r="L24" s="401"/>
      <c r="M24" s="401"/>
      <c r="N24" s="401"/>
      <c r="O24" s="763"/>
      <c r="P24" s="763"/>
      <c r="Q24" s="150"/>
      <c r="R24" s="159"/>
      <c r="S24" s="159"/>
      <c r="T24" s="159"/>
      <c r="U24" s="159"/>
      <c r="V24" s="150"/>
      <c r="W24" s="18"/>
      <c r="X24" s="40"/>
      <c r="Y24" s="40"/>
    </row>
    <row r="25" spans="3:25" ht="15" customHeight="1">
      <c r="C25" s="468" t="s">
        <v>22</v>
      </c>
      <c r="D25" s="472">
        <v>10</v>
      </c>
      <c r="E25" s="307">
        <v>0</v>
      </c>
      <c r="F25" s="307">
        <v>0</v>
      </c>
      <c r="G25" s="473">
        <v>0</v>
      </c>
      <c r="H25" s="480">
        <f t="shared" si="1"/>
        <v>10</v>
      </c>
      <c r="J25" s="401"/>
      <c r="K25" s="401"/>
      <c r="L25" s="401"/>
      <c r="M25" s="401"/>
      <c r="N25" s="401"/>
      <c r="O25" s="763"/>
      <c r="P25" s="763"/>
      <c r="Q25" s="150"/>
      <c r="R25" s="159"/>
      <c r="S25" s="159"/>
      <c r="T25" s="159"/>
      <c r="U25" s="159"/>
      <c r="V25" s="150"/>
      <c r="W25" s="18"/>
      <c r="X25" s="40"/>
      <c r="Y25" s="40"/>
    </row>
    <row r="26" spans="3:25" ht="15" customHeight="1">
      <c r="C26" s="468" t="s">
        <v>23</v>
      </c>
      <c r="D26" s="472">
        <v>81</v>
      </c>
      <c r="E26" s="307">
        <v>0</v>
      </c>
      <c r="F26" s="307">
        <v>0</v>
      </c>
      <c r="G26" s="473">
        <v>0</v>
      </c>
      <c r="H26" s="480">
        <f t="shared" si="1"/>
        <v>81</v>
      </c>
      <c r="J26" s="401"/>
      <c r="K26" s="401"/>
      <c r="L26" s="401"/>
      <c r="M26" s="401"/>
      <c r="N26" s="401"/>
      <c r="O26" s="763"/>
      <c r="P26" s="763"/>
      <c r="Q26" s="150"/>
      <c r="R26" s="159"/>
      <c r="S26" s="159"/>
      <c r="T26" s="159"/>
      <c r="U26" s="159"/>
      <c r="V26" s="150"/>
      <c r="W26" s="18"/>
      <c r="X26" s="40"/>
      <c r="Y26" s="40"/>
    </row>
    <row r="27" spans="3:25" ht="15" customHeight="1">
      <c r="C27" s="468" t="s">
        <v>24</v>
      </c>
      <c r="D27" s="472">
        <v>28</v>
      </c>
      <c r="E27" s="307">
        <v>0</v>
      </c>
      <c r="F27" s="307">
        <v>0</v>
      </c>
      <c r="G27" s="473">
        <v>0</v>
      </c>
      <c r="H27" s="480">
        <f t="shared" si="1"/>
        <v>28</v>
      </c>
      <c r="J27" s="401"/>
      <c r="K27" s="401"/>
      <c r="L27" s="401"/>
      <c r="M27" s="401"/>
      <c r="N27" s="401"/>
      <c r="O27" s="763"/>
      <c r="P27" s="763"/>
      <c r="Q27" s="150"/>
      <c r="R27" s="159"/>
      <c r="S27" s="159"/>
      <c r="T27" s="159"/>
      <c r="U27" s="159"/>
      <c r="V27" s="150"/>
      <c r="W27" s="18"/>
      <c r="X27" s="40"/>
      <c r="Y27" s="40"/>
    </row>
    <row r="28" spans="3:25" ht="20.100000000000001" customHeight="1">
      <c r="C28" s="467" t="s">
        <v>4</v>
      </c>
      <c r="D28" s="474">
        <f>SUM(D29:D31)</f>
        <v>106</v>
      </c>
      <c r="E28" s="308">
        <f t="shared" ref="E28:H28" si="6">SUM(E29:E31)</f>
        <v>0</v>
      </c>
      <c r="F28" s="308">
        <f t="shared" si="6"/>
        <v>0</v>
      </c>
      <c r="G28" s="475">
        <f t="shared" si="6"/>
        <v>1</v>
      </c>
      <c r="H28" s="479">
        <f t="shared" si="6"/>
        <v>107</v>
      </c>
      <c r="J28" s="401"/>
      <c r="K28" s="401"/>
      <c r="L28" s="401"/>
      <c r="M28" s="401"/>
      <c r="N28" s="401"/>
      <c r="O28" s="763"/>
      <c r="P28" s="763"/>
      <c r="Q28" s="150"/>
      <c r="R28" s="159"/>
      <c r="S28" s="159"/>
      <c r="T28" s="159"/>
      <c r="U28" s="159"/>
      <c r="V28" s="150"/>
      <c r="W28" s="18"/>
      <c r="X28" s="40"/>
      <c r="Y28" s="40"/>
    </row>
    <row r="29" spans="3:25" ht="15" customHeight="1">
      <c r="C29" s="468" t="s">
        <v>22</v>
      </c>
      <c r="D29" s="472">
        <v>8</v>
      </c>
      <c r="E29" s="307">
        <v>0</v>
      </c>
      <c r="F29" s="307">
        <v>0</v>
      </c>
      <c r="G29" s="473">
        <v>0</v>
      </c>
      <c r="H29" s="480">
        <f t="shared" si="1"/>
        <v>8</v>
      </c>
      <c r="J29" s="401"/>
      <c r="K29" s="401"/>
      <c r="L29" s="401"/>
      <c r="M29" s="401"/>
      <c r="N29" s="401"/>
      <c r="O29" s="763"/>
      <c r="P29" s="763"/>
      <c r="Q29" s="150"/>
      <c r="R29" s="159"/>
      <c r="S29" s="159"/>
      <c r="T29" s="159"/>
      <c r="U29" s="159"/>
      <c r="V29" s="150"/>
      <c r="W29" s="18"/>
      <c r="X29" s="40"/>
      <c r="Y29" s="40"/>
    </row>
    <row r="30" spans="3:25" ht="15" customHeight="1">
      <c r="C30" s="468" t="s">
        <v>23</v>
      </c>
      <c r="D30" s="472">
        <v>83</v>
      </c>
      <c r="E30" s="307">
        <v>0</v>
      </c>
      <c r="F30" s="307">
        <v>0</v>
      </c>
      <c r="G30" s="473">
        <v>1</v>
      </c>
      <c r="H30" s="480">
        <f t="shared" si="1"/>
        <v>84</v>
      </c>
      <c r="J30" s="401"/>
      <c r="K30" s="401"/>
      <c r="L30" s="401"/>
      <c r="M30" s="401"/>
      <c r="N30" s="401"/>
      <c r="O30" s="763"/>
      <c r="P30" s="763"/>
      <c r="Q30" s="150"/>
      <c r="R30" s="159"/>
      <c r="S30" s="159"/>
      <c r="T30" s="159"/>
      <c r="U30" s="159"/>
      <c r="V30" s="150"/>
      <c r="W30" s="18"/>
      <c r="X30" s="40"/>
      <c r="Y30" s="40"/>
    </row>
    <row r="31" spans="3:25" ht="15" customHeight="1">
      <c r="C31" s="468" t="s">
        <v>24</v>
      </c>
      <c r="D31" s="472">
        <v>15</v>
      </c>
      <c r="E31" s="307">
        <v>0</v>
      </c>
      <c r="F31" s="307">
        <v>0</v>
      </c>
      <c r="G31" s="473">
        <v>0</v>
      </c>
      <c r="H31" s="480">
        <f t="shared" si="1"/>
        <v>15</v>
      </c>
      <c r="J31" s="401"/>
      <c r="K31" s="401"/>
      <c r="L31" s="401"/>
      <c r="M31" s="401"/>
      <c r="N31" s="401"/>
      <c r="O31" s="763"/>
      <c r="P31" s="763"/>
      <c r="Q31" s="150"/>
      <c r="R31" s="159"/>
      <c r="S31" s="159"/>
      <c r="T31" s="159"/>
      <c r="U31" s="159"/>
      <c r="V31" s="150"/>
      <c r="W31" s="18"/>
      <c r="X31" s="40"/>
      <c r="Y31" s="40"/>
    </row>
    <row r="32" spans="3:25" ht="20.100000000000001" customHeight="1">
      <c r="C32" s="467" t="s">
        <v>5</v>
      </c>
      <c r="D32" s="474">
        <f>SUM(D33:D35)</f>
        <v>102</v>
      </c>
      <c r="E32" s="308">
        <f t="shared" ref="E32:H32" si="7">SUM(E33:E35)</f>
        <v>0</v>
      </c>
      <c r="F32" s="308">
        <f t="shared" si="7"/>
        <v>1</v>
      </c>
      <c r="G32" s="475">
        <f t="shared" si="7"/>
        <v>0</v>
      </c>
      <c r="H32" s="479">
        <f t="shared" si="7"/>
        <v>103</v>
      </c>
      <c r="J32" s="401"/>
      <c r="K32" s="401"/>
      <c r="L32" s="401"/>
      <c r="M32" s="401"/>
      <c r="N32" s="401"/>
      <c r="O32" s="763"/>
      <c r="P32" s="763"/>
      <c r="Q32" s="150"/>
      <c r="R32" s="159"/>
      <c r="S32" s="159"/>
      <c r="T32" s="159"/>
      <c r="U32" s="159"/>
      <c r="V32" s="150"/>
      <c r="W32" s="18"/>
      <c r="X32" s="40"/>
      <c r="Y32" s="40"/>
    </row>
    <row r="33" spans="3:25" ht="15" customHeight="1">
      <c r="C33" s="468" t="s">
        <v>22</v>
      </c>
      <c r="D33" s="472">
        <v>10</v>
      </c>
      <c r="E33" s="307">
        <v>0</v>
      </c>
      <c r="F33" s="307">
        <v>0</v>
      </c>
      <c r="G33" s="473">
        <v>0</v>
      </c>
      <c r="H33" s="480">
        <f t="shared" si="1"/>
        <v>10</v>
      </c>
      <c r="J33" s="401"/>
      <c r="K33" s="401"/>
      <c r="L33" s="401"/>
      <c r="M33" s="401"/>
      <c r="N33" s="401"/>
      <c r="O33" s="763"/>
      <c r="P33" s="763"/>
      <c r="Q33" s="150"/>
      <c r="R33" s="159"/>
      <c r="S33" s="159"/>
      <c r="T33" s="159"/>
      <c r="U33" s="159"/>
      <c r="V33" s="150"/>
      <c r="W33" s="18"/>
      <c r="X33" s="40"/>
      <c r="Y33" s="40"/>
    </row>
    <row r="34" spans="3:25" ht="15" customHeight="1">
      <c r="C34" s="468" t="s">
        <v>23</v>
      </c>
      <c r="D34" s="472">
        <v>80</v>
      </c>
      <c r="E34" s="307">
        <v>0</v>
      </c>
      <c r="F34" s="307">
        <v>0</v>
      </c>
      <c r="G34" s="473">
        <v>0</v>
      </c>
      <c r="H34" s="480">
        <f t="shared" si="1"/>
        <v>80</v>
      </c>
      <c r="J34" s="401"/>
      <c r="K34" s="401"/>
      <c r="L34" s="401"/>
      <c r="M34" s="401"/>
      <c r="N34" s="401"/>
      <c r="O34" s="763"/>
      <c r="P34" s="763"/>
      <c r="Q34" s="150"/>
      <c r="R34" s="159"/>
      <c r="S34" s="159"/>
      <c r="T34" s="159"/>
      <c r="U34" s="159"/>
      <c r="V34" s="150"/>
      <c r="W34" s="18"/>
      <c r="X34" s="40"/>
      <c r="Y34" s="40"/>
    </row>
    <row r="35" spans="3:25" ht="15" customHeight="1">
      <c r="C35" s="468" t="s">
        <v>24</v>
      </c>
      <c r="D35" s="472">
        <v>12</v>
      </c>
      <c r="E35" s="307">
        <v>0</v>
      </c>
      <c r="F35" s="307">
        <v>1</v>
      </c>
      <c r="G35" s="473">
        <v>0</v>
      </c>
      <c r="H35" s="480">
        <f t="shared" si="1"/>
        <v>13</v>
      </c>
      <c r="J35" s="401"/>
      <c r="K35" s="401"/>
      <c r="L35" s="401"/>
      <c r="M35" s="401"/>
      <c r="N35" s="401"/>
      <c r="O35" s="763"/>
      <c r="P35" s="763"/>
      <c r="Q35" s="150"/>
      <c r="R35" s="159"/>
      <c r="S35" s="159"/>
      <c r="T35" s="159"/>
      <c r="U35" s="159"/>
      <c r="V35" s="150"/>
      <c r="W35" s="18"/>
      <c r="X35" s="40"/>
      <c r="Y35" s="40"/>
    </row>
    <row r="36" spans="3:25" s="40" customFormat="1" ht="20.100000000000001" customHeight="1">
      <c r="C36" s="467" t="s">
        <v>65</v>
      </c>
      <c r="D36" s="474">
        <f>SUM(D37:D39)</f>
        <v>93</v>
      </c>
      <c r="E36" s="308">
        <f t="shared" ref="E36:H36" si="8">SUM(E37:E39)</f>
        <v>0</v>
      </c>
      <c r="F36" s="308">
        <f t="shared" si="8"/>
        <v>0</v>
      </c>
      <c r="G36" s="475">
        <f t="shared" si="8"/>
        <v>0</v>
      </c>
      <c r="H36" s="479">
        <f t="shared" si="8"/>
        <v>93</v>
      </c>
      <c r="J36" s="401"/>
      <c r="K36" s="401"/>
      <c r="L36" s="401"/>
      <c r="M36" s="401"/>
      <c r="N36" s="401"/>
      <c r="O36" s="763"/>
      <c r="P36" s="763"/>
      <c r="Q36" s="150"/>
      <c r="R36" s="159"/>
      <c r="S36" s="159"/>
      <c r="T36" s="159"/>
      <c r="U36" s="159"/>
      <c r="V36" s="150"/>
      <c r="W36" s="18"/>
    </row>
    <row r="37" spans="3:25" s="40" customFormat="1" ht="15" customHeight="1">
      <c r="C37" s="468" t="s">
        <v>22</v>
      </c>
      <c r="D37" s="472">
        <v>9</v>
      </c>
      <c r="E37" s="307">
        <v>0</v>
      </c>
      <c r="F37" s="307">
        <v>0</v>
      </c>
      <c r="G37" s="473">
        <v>0</v>
      </c>
      <c r="H37" s="480">
        <f t="shared" si="1"/>
        <v>9</v>
      </c>
      <c r="J37" s="401"/>
      <c r="K37" s="401"/>
      <c r="L37" s="401"/>
      <c r="M37" s="401"/>
      <c r="N37" s="401"/>
      <c r="O37" s="763"/>
      <c r="P37" s="763"/>
      <c r="Q37" s="150"/>
      <c r="R37" s="159"/>
      <c r="S37" s="159"/>
      <c r="T37" s="159"/>
      <c r="U37" s="159"/>
      <c r="V37" s="150"/>
      <c r="W37" s="18"/>
    </row>
    <row r="38" spans="3:25" ht="15" customHeight="1">
      <c r="C38" s="468" t="s">
        <v>23</v>
      </c>
      <c r="D38" s="472">
        <v>68</v>
      </c>
      <c r="E38" s="307">
        <v>0</v>
      </c>
      <c r="F38" s="307">
        <v>0</v>
      </c>
      <c r="G38" s="473">
        <v>0</v>
      </c>
      <c r="H38" s="480">
        <f t="shared" si="1"/>
        <v>68</v>
      </c>
      <c r="J38" s="401"/>
      <c r="K38" s="401"/>
      <c r="L38" s="401"/>
      <c r="M38" s="401"/>
      <c r="N38" s="401"/>
      <c r="O38" s="763"/>
      <c r="P38" s="763"/>
      <c r="Q38" s="150"/>
      <c r="R38" s="159"/>
      <c r="S38" s="159"/>
      <c r="T38" s="159"/>
      <c r="U38" s="159"/>
      <c r="V38" s="150"/>
      <c r="W38" s="18"/>
      <c r="X38" s="40"/>
      <c r="Y38" s="40"/>
    </row>
    <row r="39" spans="3:25" ht="15" customHeight="1">
      <c r="C39" s="468" t="s">
        <v>24</v>
      </c>
      <c r="D39" s="472">
        <v>16</v>
      </c>
      <c r="E39" s="307">
        <v>0</v>
      </c>
      <c r="F39" s="307">
        <v>0</v>
      </c>
      <c r="G39" s="473">
        <v>0</v>
      </c>
      <c r="H39" s="480">
        <f t="shared" si="1"/>
        <v>16</v>
      </c>
      <c r="J39" s="401"/>
      <c r="K39" s="401"/>
      <c r="L39" s="401"/>
      <c r="M39" s="401"/>
      <c r="N39" s="401"/>
      <c r="O39" s="763"/>
      <c r="P39" s="763"/>
      <c r="Q39" s="150"/>
      <c r="R39" s="159"/>
      <c r="S39" s="159"/>
      <c r="T39" s="159"/>
      <c r="U39" s="159"/>
      <c r="V39" s="150"/>
      <c r="W39" s="18"/>
      <c r="X39" s="40"/>
      <c r="Y39" s="40"/>
    </row>
    <row r="40" spans="3:25" ht="20.100000000000001" customHeight="1">
      <c r="C40" s="467" t="s">
        <v>66</v>
      </c>
      <c r="D40" s="474">
        <f>SUM(D41:D43)</f>
        <v>120</v>
      </c>
      <c r="E40" s="308">
        <f t="shared" ref="E40:H40" si="9">SUM(E41:E43)</f>
        <v>0</v>
      </c>
      <c r="F40" s="308">
        <f t="shared" si="9"/>
        <v>0</v>
      </c>
      <c r="G40" s="475">
        <f t="shared" si="9"/>
        <v>2</v>
      </c>
      <c r="H40" s="479">
        <f t="shared" si="9"/>
        <v>122</v>
      </c>
      <c r="J40" s="401"/>
      <c r="K40" s="401"/>
      <c r="L40" s="401"/>
      <c r="M40" s="401"/>
      <c r="N40" s="401"/>
      <c r="O40" s="763"/>
      <c r="P40" s="763"/>
      <c r="Q40" s="150"/>
      <c r="R40" s="159"/>
      <c r="S40" s="159"/>
      <c r="T40" s="159"/>
      <c r="U40" s="159"/>
      <c r="V40" s="150"/>
      <c r="W40" s="18"/>
      <c r="X40" s="40"/>
      <c r="Y40" s="40"/>
    </row>
    <row r="41" spans="3:25" ht="15" customHeight="1">
      <c r="C41" s="468" t="s">
        <v>22</v>
      </c>
      <c r="D41" s="472">
        <v>14</v>
      </c>
      <c r="E41" s="307">
        <v>0</v>
      </c>
      <c r="F41" s="307">
        <v>0</v>
      </c>
      <c r="G41" s="473"/>
      <c r="H41" s="480">
        <f t="shared" si="1"/>
        <v>14</v>
      </c>
      <c r="J41" s="401"/>
      <c r="K41" s="401"/>
      <c r="L41" s="401"/>
      <c r="M41" s="401"/>
      <c r="N41" s="401"/>
      <c r="O41" s="763"/>
      <c r="P41" s="763"/>
      <c r="Q41" s="150"/>
      <c r="R41" s="159"/>
      <c r="S41" s="159"/>
      <c r="T41" s="159"/>
      <c r="U41" s="159"/>
      <c r="V41" s="150"/>
      <c r="W41" s="18"/>
      <c r="X41" s="40"/>
      <c r="Y41" s="40"/>
    </row>
    <row r="42" spans="3:25" ht="15" customHeight="1">
      <c r="C42" s="468" t="s">
        <v>23</v>
      </c>
      <c r="D42" s="472">
        <v>90</v>
      </c>
      <c r="E42" s="307">
        <v>0</v>
      </c>
      <c r="F42" s="307">
        <v>0</v>
      </c>
      <c r="G42" s="473"/>
      <c r="H42" s="480">
        <f t="shared" si="1"/>
        <v>90</v>
      </c>
      <c r="J42" s="401"/>
      <c r="K42" s="401"/>
      <c r="L42" s="401"/>
      <c r="M42" s="401"/>
      <c r="N42" s="401"/>
      <c r="O42" s="763"/>
      <c r="P42" s="763"/>
      <c r="Q42" s="150"/>
      <c r="R42" s="159"/>
      <c r="S42" s="159"/>
      <c r="T42" s="159"/>
      <c r="U42" s="159"/>
      <c r="V42" s="150"/>
      <c r="W42" s="18"/>
      <c r="X42" s="40"/>
      <c r="Y42" s="40"/>
    </row>
    <row r="43" spans="3:25" ht="15" customHeight="1">
      <c r="C43" s="468" t="s">
        <v>24</v>
      </c>
      <c r="D43" s="472">
        <v>16</v>
      </c>
      <c r="E43" s="307">
        <v>0</v>
      </c>
      <c r="F43" s="307">
        <v>0</v>
      </c>
      <c r="G43" s="473">
        <v>2</v>
      </c>
      <c r="H43" s="480">
        <f t="shared" si="1"/>
        <v>18</v>
      </c>
      <c r="J43" s="401"/>
      <c r="K43" s="401"/>
      <c r="L43" s="401"/>
      <c r="M43" s="401"/>
      <c r="N43" s="401"/>
      <c r="O43" s="763"/>
      <c r="P43" s="763"/>
      <c r="Q43" s="150"/>
      <c r="R43" s="159"/>
      <c r="S43" s="159"/>
      <c r="T43" s="159"/>
      <c r="U43" s="159"/>
      <c r="V43" s="150"/>
      <c r="W43" s="18"/>
      <c r="X43" s="40"/>
      <c r="Y43" s="40"/>
    </row>
    <row r="44" spans="3:25" ht="20.100000000000001" customHeight="1">
      <c r="C44" s="467" t="s">
        <v>67</v>
      </c>
      <c r="D44" s="474">
        <f>SUM(D45:D47)</f>
        <v>186</v>
      </c>
      <c r="E44" s="308">
        <f t="shared" ref="E44:H44" si="10">SUM(E45:E47)</f>
        <v>1</v>
      </c>
      <c r="F44" s="308">
        <f t="shared" si="10"/>
        <v>0</v>
      </c>
      <c r="G44" s="475">
        <f t="shared" si="10"/>
        <v>0</v>
      </c>
      <c r="H44" s="479">
        <f t="shared" si="10"/>
        <v>187</v>
      </c>
      <c r="J44" s="401"/>
      <c r="K44" s="401"/>
      <c r="L44" s="401"/>
      <c r="M44" s="401"/>
      <c r="N44" s="401"/>
      <c r="O44" s="18"/>
      <c r="P44" s="18"/>
      <c r="Q44" s="18"/>
      <c r="R44" s="18"/>
      <c r="S44" s="18"/>
      <c r="T44" s="18"/>
      <c r="U44" s="18"/>
      <c r="V44" s="18"/>
      <c r="W44" s="18"/>
    </row>
    <row r="45" spans="3:25" ht="15" customHeight="1">
      <c r="C45" s="468" t="s">
        <v>22</v>
      </c>
      <c r="D45" s="472">
        <v>11</v>
      </c>
      <c r="E45" s="307">
        <v>0</v>
      </c>
      <c r="F45" s="307">
        <v>0</v>
      </c>
      <c r="G45" s="473">
        <v>0</v>
      </c>
      <c r="H45" s="480">
        <f t="shared" si="1"/>
        <v>11</v>
      </c>
      <c r="J45" s="401"/>
      <c r="K45" s="401"/>
      <c r="L45" s="401"/>
      <c r="M45" s="401"/>
      <c r="N45" s="401"/>
      <c r="O45" s="18"/>
      <c r="P45" s="18"/>
      <c r="Q45" s="18"/>
      <c r="R45" s="18"/>
      <c r="S45" s="18"/>
      <c r="T45" s="18"/>
      <c r="U45" s="18"/>
      <c r="V45" s="18"/>
      <c r="W45" s="18"/>
    </row>
    <row r="46" spans="3:25" ht="15" customHeight="1">
      <c r="C46" s="468" t="s">
        <v>23</v>
      </c>
      <c r="D46" s="472">
        <v>103</v>
      </c>
      <c r="E46" s="307">
        <v>1</v>
      </c>
      <c r="F46" s="307">
        <v>0</v>
      </c>
      <c r="G46" s="473">
        <v>0</v>
      </c>
      <c r="H46" s="480">
        <f t="shared" si="1"/>
        <v>104</v>
      </c>
      <c r="J46" s="401"/>
      <c r="K46" s="401"/>
      <c r="L46" s="401"/>
      <c r="M46" s="401"/>
      <c r="N46" s="401"/>
      <c r="O46" s="18"/>
      <c r="P46" s="18"/>
      <c r="Q46" s="18"/>
      <c r="R46" s="18"/>
      <c r="S46" s="18"/>
      <c r="T46" s="18"/>
      <c r="U46" s="18"/>
      <c r="V46" s="18"/>
      <c r="W46" s="18"/>
    </row>
    <row r="47" spans="3:25" ht="15" customHeight="1">
      <c r="C47" s="468" t="s">
        <v>24</v>
      </c>
      <c r="D47" s="472">
        <v>72</v>
      </c>
      <c r="E47" s="307">
        <v>0</v>
      </c>
      <c r="F47" s="307">
        <v>0</v>
      </c>
      <c r="G47" s="473">
        <v>0</v>
      </c>
      <c r="H47" s="480">
        <f t="shared" si="1"/>
        <v>72</v>
      </c>
      <c r="J47" s="401"/>
      <c r="K47" s="401"/>
      <c r="L47" s="401"/>
      <c r="M47" s="401"/>
      <c r="N47" s="401"/>
    </row>
    <row r="48" spans="3:25" ht="20.100000000000001" customHeight="1">
      <c r="C48" s="467" t="s">
        <v>68</v>
      </c>
      <c r="D48" s="474">
        <f>SUM(D49:D51)</f>
        <v>103</v>
      </c>
      <c r="E48" s="308">
        <f t="shared" ref="E48:H48" si="11">SUM(E49:E51)</f>
        <v>0</v>
      </c>
      <c r="F48" s="308">
        <f t="shared" si="11"/>
        <v>0</v>
      </c>
      <c r="G48" s="475">
        <f t="shared" si="11"/>
        <v>0</v>
      </c>
      <c r="H48" s="479">
        <f t="shared" si="11"/>
        <v>103</v>
      </c>
      <c r="J48" s="401"/>
      <c r="K48" s="401"/>
      <c r="L48" s="401"/>
      <c r="M48" s="401"/>
      <c r="N48" s="401"/>
    </row>
    <row r="49" spans="3:14" ht="15" customHeight="1">
      <c r="C49" s="468" t="s">
        <v>22</v>
      </c>
      <c r="D49" s="472">
        <v>7</v>
      </c>
      <c r="E49" s="307">
        <v>0</v>
      </c>
      <c r="F49" s="307">
        <v>0</v>
      </c>
      <c r="G49" s="473">
        <v>0</v>
      </c>
      <c r="H49" s="480">
        <f t="shared" si="1"/>
        <v>7</v>
      </c>
      <c r="J49" s="401"/>
      <c r="K49" s="401"/>
      <c r="L49" s="401"/>
      <c r="M49" s="401"/>
      <c r="N49" s="401"/>
    </row>
    <row r="50" spans="3:14" ht="15" customHeight="1">
      <c r="C50" s="468" t="s">
        <v>23</v>
      </c>
      <c r="D50" s="472">
        <v>68</v>
      </c>
      <c r="E50" s="307">
        <v>0</v>
      </c>
      <c r="F50" s="307">
        <v>0</v>
      </c>
      <c r="G50" s="473">
        <v>0</v>
      </c>
      <c r="H50" s="480">
        <f t="shared" si="1"/>
        <v>68</v>
      </c>
      <c r="J50" s="401"/>
      <c r="K50" s="401"/>
      <c r="L50" s="401"/>
      <c r="M50" s="401"/>
      <c r="N50" s="401"/>
    </row>
    <row r="51" spans="3:14" ht="15" customHeight="1">
      <c r="C51" s="468" t="s">
        <v>24</v>
      </c>
      <c r="D51" s="472">
        <v>28</v>
      </c>
      <c r="E51" s="307">
        <v>0</v>
      </c>
      <c r="F51" s="307">
        <v>0</v>
      </c>
      <c r="G51" s="473">
        <v>0</v>
      </c>
      <c r="H51" s="480">
        <f t="shared" si="1"/>
        <v>28</v>
      </c>
      <c r="J51" s="401"/>
      <c r="K51" s="401"/>
      <c r="L51" s="401"/>
      <c r="M51" s="401"/>
      <c r="N51" s="401"/>
    </row>
    <row r="52" spans="3:14" ht="20.100000000000001" customHeight="1">
      <c r="C52" s="467" t="s">
        <v>69</v>
      </c>
      <c r="D52" s="474">
        <f>SUM(D53:D55)</f>
        <v>57</v>
      </c>
      <c r="E52" s="308">
        <f t="shared" ref="E52:H52" si="12">SUM(E53:E55)</f>
        <v>3</v>
      </c>
      <c r="F52" s="308">
        <f t="shared" si="12"/>
        <v>0</v>
      </c>
      <c r="G52" s="475">
        <f t="shared" si="12"/>
        <v>0</v>
      </c>
      <c r="H52" s="479">
        <f t="shared" si="12"/>
        <v>60</v>
      </c>
      <c r="J52" s="401"/>
      <c r="K52" s="401"/>
      <c r="L52" s="401"/>
      <c r="M52" s="401"/>
      <c r="N52" s="401"/>
    </row>
    <row r="53" spans="3:14" ht="15" customHeight="1">
      <c r="C53" s="468" t="s">
        <v>22</v>
      </c>
      <c r="D53" s="472">
        <v>4</v>
      </c>
      <c r="E53" s="307">
        <v>0</v>
      </c>
      <c r="F53" s="307">
        <v>0</v>
      </c>
      <c r="G53" s="473">
        <v>0</v>
      </c>
      <c r="H53" s="480">
        <f t="shared" si="1"/>
        <v>4</v>
      </c>
      <c r="J53" s="401"/>
      <c r="K53" s="401"/>
      <c r="L53" s="401"/>
      <c r="M53" s="401"/>
      <c r="N53" s="401"/>
    </row>
    <row r="54" spans="3:14" ht="15" customHeight="1">
      <c r="C54" s="468" t="s">
        <v>23</v>
      </c>
      <c r="D54" s="472">
        <v>49</v>
      </c>
      <c r="E54" s="307">
        <v>3</v>
      </c>
      <c r="F54" s="307">
        <v>0</v>
      </c>
      <c r="G54" s="473">
        <v>0</v>
      </c>
      <c r="H54" s="480">
        <f t="shared" si="1"/>
        <v>52</v>
      </c>
      <c r="J54" s="401"/>
      <c r="K54" s="401"/>
      <c r="L54" s="401"/>
      <c r="M54" s="401"/>
      <c r="N54" s="401"/>
    </row>
    <row r="55" spans="3:14" ht="18" customHeight="1">
      <c r="C55" s="468" t="s">
        <v>24</v>
      </c>
      <c r="D55" s="472">
        <v>4</v>
      </c>
      <c r="E55" s="307">
        <v>0</v>
      </c>
      <c r="F55" s="307">
        <v>0</v>
      </c>
      <c r="G55" s="473">
        <v>0</v>
      </c>
      <c r="H55" s="480">
        <f t="shared" si="1"/>
        <v>4</v>
      </c>
    </row>
    <row r="56" spans="3:14" ht="7.5" customHeight="1" thickBot="1">
      <c r="C56" s="468"/>
      <c r="D56" s="476"/>
      <c r="E56" s="477"/>
      <c r="F56" s="477"/>
      <c r="G56" s="478"/>
      <c r="H56" s="481"/>
    </row>
    <row r="57" spans="3:14" ht="25.5" customHeight="1">
      <c r="C57" s="461" t="s">
        <v>6</v>
      </c>
      <c r="D57" s="482">
        <f>SUM(D58:D60)</f>
        <v>1365</v>
      </c>
      <c r="E57" s="483">
        <f t="shared" ref="E57:G57" si="13">SUM(E58:E60)</f>
        <v>5</v>
      </c>
      <c r="F57" s="483">
        <f t="shared" si="13"/>
        <v>3</v>
      </c>
      <c r="G57" s="484">
        <f t="shared" si="13"/>
        <v>3</v>
      </c>
      <c r="H57" s="462">
        <f>SUM(H58:H60)</f>
        <v>1376</v>
      </c>
    </row>
    <row r="58" spans="3:14" ht="14.25">
      <c r="C58" s="463" t="s">
        <v>22</v>
      </c>
      <c r="D58" s="485">
        <f>SUM(D9+D13+D17+D21+D25+D29+D33+D37+D41+D45+D49+D53)</f>
        <v>99</v>
      </c>
      <c r="E58" s="464">
        <f t="shared" ref="E58:G58" si="14">SUM(E9+E13+E17+E21+E25+E29+E33+E37+E41+E45+E49+E53)</f>
        <v>0</v>
      </c>
      <c r="F58" s="464">
        <f t="shared" si="14"/>
        <v>0</v>
      </c>
      <c r="G58" s="486">
        <f t="shared" si="14"/>
        <v>0</v>
      </c>
      <c r="H58" s="464">
        <f>SUM(H53,H49,H45,H41,H37,H33,H29,H25,H21,H17,H13,H9)</f>
        <v>99</v>
      </c>
    </row>
    <row r="59" spans="3:14" ht="14.25">
      <c r="C59" s="463" t="s">
        <v>23</v>
      </c>
      <c r="D59" s="485">
        <f t="shared" ref="D59:G60" si="15">SUM(D10+D14+D18+D22+D26+D30+D34+D38+D42+D46+D50+D54)</f>
        <v>984</v>
      </c>
      <c r="E59" s="464">
        <f t="shared" si="15"/>
        <v>4</v>
      </c>
      <c r="F59" s="464">
        <f t="shared" si="15"/>
        <v>0</v>
      </c>
      <c r="G59" s="486">
        <f>SUM(G11+G14+G18+G22+G26+G30+G34+G38+G42+G46+G50+G54)</f>
        <v>1</v>
      </c>
      <c r="H59" s="464">
        <f t="shared" ref="H59:H60" si="16">SUM(H54,H50,H46,H42,H38,H34,H30,H26,H22,H18,H14,H10)</f>
        <v>989</v>
      </c>
    </row>
    <row r="60" spans="3:14" ht="14.25">
      <c r="C60" s="463" t="s">
        <v>24</v>
      </c>
      <c r="D60" s="485">
        <f t="shared" si="15"/>
        <v>282</v>
      </c>
      <c r="E60" s="464">
        <f t="shared" si="15"/>
        <v>1</v>
      </c>
      <c r="F60" s="464">
        <f t="shared" si="15"/>
        <v>3</v>
      </c>
      <c r="G60" s="486">
        <f t="shared" si="15"/>
        <v>2</v>
      </c>
      <c r="H60" s="464">
        <f t="shared" si="16"/>
        <v>288</v>
      </c>
    </row>
    <row r="61" spans="3:14" ht="8.25" customHeight="1">
      <c r="C61" s="463"/>
      <c r="D61" s="487"/>
      <c r="E61" s="465"/>
      <c r="F61" s="465"/>
      <c r="G61" s="488"/>
      <c r="H61" s="466"/>
    </row>
    <row r="62" spans="3:14" ht="22.5" customHeight="1">
      <c r="C62" s="254" t="s">
        <v>228</v>
      </c>
    </row>
    <row r="63" spans="3:14">
      <c r="C63" s="254" t="s">
        <v>269</v>
      </c>
      <c r="D63" s="255"/>
    </row>
    <row r="64" spans="3:14" ht="15.75">
      <c r="C64" s="753"/>
      <c r="D64" s="753"/>
      <c r="E64" s="753"/>
      <c r="F64" s="260"/>
      <c r="G64" s="260"/>
      <c r="H64" s="767"/>
      <c r="I64" s="767"/>
    </row>
    <row r="65" spans="3:8" ht="18">
      <c r="C65" s="746" t="s">
        <v>254</v>
      </c>
      <c r="D65" s="746"/>
      <c r="E65" s="746"/>
      <c r="F65" s="746"/>
      <c r="G65" s="746"/>
      <c r="H65" s="746"/>
    </row>
    <row r="66" spans="3:8" ht="18">
      <c r="C66" s="14" t="s">
        <v>62</v>
      </c>
      <c r="D66" s="293"/>
      <c r="E66" s="293"/>
      <c r="F66" s="293"/>
      <c r="G66" s="293"/>
      <c r="H66" s="293"/>
    </row>
    <row r="67" spans="3:8" ht="36.75" customHeight="1">
      <c r="C67" s="765" t="s">
        <v>168</v>
      </c>
      <c r="D67" s="746"/>
      <c r="E67" s="746"/>
      <c r="F67" s="746"/>
      <c r="G67" s="746"/>
      <c r="H67" s="746"/>
    </row>
    <row r="68" spans="3:8" ht="18">
      <c r="C68" s="766">
        <v>2019</v>
      </c>
      <c r="D68" s="766"/>
      <c r="E68" s="766"/>
      <c r="F68" s="766"/>
      <c r="G68" s="766"/>
      <c r="H68" s="766"/>
    </row>
    <row r="69" spans="3:8" ht="15">
      <c r="C69" s="118"/>
      <c r="D69" s="118"/>
      <c r="E69" s="118"/>
      <c r="F69" s="118"/>
      <c r="G69" s="118"/>
      <c r="H69" s="118"/>
    </row>
    <row r="70" spans="3:8" ht="15">
      <c r="C70" s="118"/>
      <c r="D70" s="118"/>
      <c r="E70" s="118"/>
      <c r="F70" s="118"/>
      <c r="G70" s="118"/>
      <c r="H70" s="118"/>
    </row>
    <row r="71" spans="3:8" ht="15">
      <c r="C71" s="118"/>
      <c r="D71" s="118"/>
      <c r="E71" s="118"/>
      <c r="F71" s="118"/>
      <c r="G71" s="118"/>
      <c r="H71" s="118"/>
    </row>
    <row r="72" spans="3:8" ht="15">
      <c r="C72" s="118"/>
      <c r="D72" s="118"/>
      <c r="E72" s="118"/>
      <c r="F72" s="118"/>
      <c r="G72" s="118"/>
      <c r="H72" s="118"/>
    </row>
    <row r="73" spans="3:8" ht="15">
      <c r="C73" s="118"/>
      <c r="D73" s="118"/>
      <c r="E73" s="118"/>
      <c r="F73" s="118"/>
      <c r="G73" s="118"/>
      <c r="H73" s="118"/>
    </row>
    <row r="74" spans="3:8" ht="15">
      <c r="C74" s="118"/>
      <c r="D74" s="118"/>
      <c r="E74" s="118"/>
      <c r="F74" s="118"/>
      <c r="G74" s="118"/>
      <c r="H74" s="118"/>
    </row>
    <row r="75" spans="3:8" ht="15">
      <c r="C75" s="118"/>
      <c r="D75" s="118"/>
      <c r="E75" s="118"/>
      <c r="F75" s="118"/>
      <c r="G75" s="118"/>
      <c r="H75" s="118"/>
    </row>
    <row r="76" spans="3:8" ht="15">
      <c r="C76" s="118"/>
      <c r="D76" s="118"/>
      <c r="E76" s="118"/>
      <c r="F76" s="118"/>
      <c r="G76" s="118"/>
      <c r="H76" s="118"/>
    </row>
    <row r="77" spans="3:8" ht="15">
      <c r="C77" s="118"/>
      <c r="D77" s="118"/>
      <c r="E77" s="118"/>
      <c r="F77" s="118"/>
      <c r="G77" s="118"/>
      <c r="H77" s="118"/>
    </row>
    <row r="78" spans="3:8" ht="15">
      <c r="C78" s="118"/>
      <c r="D78" s="118"/>
      <c r="E78" s="118"/>
      <c r="F78" s="118"/>
      <c r="G78" s="118"/>
      <c r="H78" s="118"/>
    </row>
    <row r="79" spans="3:8" ht="15">
      <c r="C79" s="118"/>
      <c r="D79" s="118"/>
      <c r="E79" s="118"/>
      <c r="F79" s="118"/>
      <c r="G79" s="118"/>
      <c r="H79" s="118"/>
    </row>
    <row r="80" spans="3:8" ht="15">
      <c r="C80" s="118"/>
      <c r="D80" s="118"/>
      <c r="E80" s="118"/>
      <c r="F80" s="118"/>
      <c r="G80" s="118"/>
      <c r="H80" s="118"/>
    </row>
    <row r="81" spans="3:8" ht="15">
      <c r="C81" s="118"/>
      <c r="D81" s="118"/>
      <c r="E81" s="118"/>
      <c r="F81" s="118"/>
      <c r="G81" s="118"/>
      <c r="H81" s="118"/>
    </row>
    <row r="82" spans="3:8" ht="15">
      <c r="C82" s="118"/>
      <c r="D82" s="118"/>
      <c r="E82" s="118"/>
      <c r="F82" s="118"/>
      <c r="G82" s="118"/>
      <c r="H82" s="118"/>
    </row>
    <row r="83" spans="3:8" ht="15">
      <c r="C83" s="118"/>
      <c r="D83" s="118"/>
      <c r="E83" s="118"/>
      <c r="F83" s="118"/>
      <c r="G83" s="118"/>
      <c r="H83" s="118"/>
    </row>
    <row r="84" spans="3:8" ht="15">
      <c r="C84" s="118"/>
      <c r="D84" s="118"/>
      <c r="E84" s="118"/>
      <c r="F84" s="118"/>
      <c r="G84" s="118"/>
      <c r="H84" s="118"/>
    </row>
    <row r="85" spans="3:8" ht="15">
      <c r="C85" s="118"/>
      <c r="D85" s="118"/>
      <c r="E85" s="118"/>
      <c r="F85" s="118"/>
      <c r="G85" s="118"/>
      <c r="H85" s="118"/>
    </row>
    <row r="86" spans="3:8" ht="15">
      <c r="C86" s="118"/>
      <c r="D86" s="118"/>
      <c r="E86" s="118"/>
      <c r="F86" s="118"/>
      <c r="G86" s="118"/>
      <c r="H86" s="118"/>
    </row>
    <row r="87" spans="3:8" ht="15">
      <c r="C87" s="118"/>
      <c r="D87" s="118"/>
      <c r="E87" s="118"/>
      <c r="F87" s="118"/>
      <c r="G87" s="118"/>
      <c r="H87" s="118"/>
    </row>
    <row r="88" spans="3:8" ht="15">
      <c r="C88" s="118"/>
      <c r="D88" s="118"/>
      <c r="E88" s="118"/>
      <c r="F88" s="118"/>
      <c r="G88" s="118"/>
      <c r="H88" s="118"/>
    </row>
    <row r="89" spans="3:8" ht="15">
      <c r="C89" s="118"/>
      <c r="D89" s="118"/>
      <c r="E89" s="118"/>
      <c r="F89" s="118"/>
      <c r="G89" s="118"/>
      <c r="H89" s="118"/>
    </row>
    <row r="90" spans="3:8" ht="15">
      <c r="C90" s="118"/>
      <c r="D90" s="118"/>
      <c r="E90" s="118"/>
      <c r="F90" s="118"/>
      <c r="G90" s="118"/>
      <c r="H90" s="118"/>
    </row>
    <row r="97" spans="10:16">
      <c r="J97" s="4"/>
      <c r="K97" s="40"/>
      <c r="L97" s="4"/>
      <c r="M97" s="40"/>
      <c r="N97" s="4"/>
      <c r="O97" s="40"/>
      <c r="P97" s="40"/>
    </row>
    <row r="98" spans="10:16">
      <c r="J98" s="77"/>
      <c r="K98" s="11"/>
      <c r="L98" s="40"/>
      <c r="M98" s="11"/>
      <c r="N98" s="40"/>
      <c r="O98" s="40"/>
      <c r="P98" s="40"/>
    </row>
    <row r="99" spans="10:16">
      <c r="J99" s="77"/>
      <c r="K99" s="11"/>
      <c r="L99" s="40"/>
      <c r="M99" s="11"/>
      <c r="N99" s="40"/>
      <c r="O99" s="40"/>
      <c r="P99" s="40"/>
    </row>
    <row r="100" spans="10:16">
      <c r="J100" s="77"/>
      <c r="K100" s="11"/>
      <c r="L100" s="40"/>
      <c r="M100" s="11"/>
      <c r="N100" s="40"/>
      <c r="O100" s="40"/>
      <c r="P100" s="40"/>
    </row>
    <row r="101" spans="10:16">
      <c r="J101" s="40"/>
      <c r="K101" s="40"/>
      <c r="L101" s="40"/>
      <c r="M101" s="40"/>
      <c r="N101" s="40"/>
      <c r="O101" s="40"/>
      <c r="P101" s="40"/>
    </row>
    <row r="102" spans="10:16">
      <c r="J102" s="40"/>
      <c r="K102" s="40"/>
      <c r="L102" s="40"/>
      <c r="M102" s="40"/>
      <c r="N102" s="40"/>
      <c r="O102" s="40"/>
      <c r="P102" s="40"/>
    </row>
    <row r="103" spans="10:16">
      <c r="J103" s="40"/>
      <c r="K103" s="40"/>
      <c r="L103" s="40"/>
      <c r="M103" s="40"/>
      <c r="N103" s="40"/>
      <c r="O103" s="40"/>
      <c r="P103" s="40"/>
    </row>
    <row r="104" spans="10:16">
      <c r="J104" s="40"/>
      <c r="K104" s="40"/>
      <c r="L104" s="40"/>
      <c r="M104" s="40"/>
      <c r="N104" s="40"/>
      <c r="O104" s="40"/>
      <c r="P104" s="40"/>
    </row>
    <row r="105" spans="10:16">
      <c r="J105" s="40"/>
      <c r="K105" s="40"/>
      <c r="L105" s="40"/>
      <c r="M105" s="40"/>
      <c r="N105" s="40"/>
      <c r="O105" s="40"/>
      <c r="P105" s="40"/>
    </row>
    <row r="106" spans="10:16">
      <c r="J106" s="40"/>
      <c r="K106" s="40"/>
      <c r="L106" s="40"/>
      <c r="M106" s="40"/>
      <c r="N106" s="40"/>
      <c r="O106" s="40"/>
      <c r="P106" s="40"/>
    </row>
    <row r="107" spans="10:16">
      <c r="J107" s="40"/>
      <c r="K107" s="40"/>
      <c r="L107" s="40"/>
      <c r="M107" s="40"/>
      <c r="N107" s="40"/>
      <c r="O107" s="40"/>
      <c r="P107" s="40"/>
    </row>
    <row r="108" spans="10:16">
      <c r="J108" s="40"/>
      <c r="K108" s="40"/>
      <c r="L108" s="40"/>
      <c r="M108" s="40"/>
      <c r="N108" s="40"/>
      <c r="O108" s="40"/>
      <c r="P108" s="40"/>
    </row>
    <row r="109" spans="10:16">
      <c r="J109" s="40"/>
      <c r="K109" s="40"/>
      <c r="L109" s="40"/>
      <c r="M109" s="40"/>
      <c r="N109" s="40"/>
      <c r="O109" s="40"/>
      <c r="P109" s="40"/>
    </row>
    <row r="110" spans="10:16">
      <c r="J110" s="40"/>
      <c r="K110" s="40"/>
      <c r="L110" s="40"/>
      <c r="M110" s="40"/>
      <c r="N110" s="40"/>
      <c r="O110" s="40"/>
      <c r="P110" s="40"/>
    </row>
    <row r="111" spans="10:16">
      <c r="J111" s="40"/>
      <c r="K111" s="40"/>
      <c r="L111" s="40"/>
      <c r="M111" s="40"/>
      <c r="N111" s="40"/>
      <c r="O111" s="40"/>
      <c r="P111" s="40"/>
    </row>
    <row r="112" spans="10:16">
      <c r="J112" s="40"/>
      <c r="K112" s="40"/>
      <c r="L112" s="40"/>
      <c r="M112" s="40"/>
      <c r="N112" s="40"/>
      <c r="O112" s="40"/>
      <c r="P112" s="40"/>
    </row>
    <row r="113" spans="10:16">
      <c r="J113" s="40"/>
      <c r="K113" s="40"/>
      <c r="L113" s="40"/>
      <c r="M113" s="40"/>
      <c r="N113" s="40"/>
      <c r="O113" s="40"/>
      <c r="P113" s="40"/>
    </row>
    <row r="114" spans="10:16">
      <c r="J114" s="40"/>
      <c r="K114" s="40"/>
      <c r="L114" s="40"/>
      <c r="M114" s="40"/>
      <c r="N114" s="40"/>
      <c r="O114" s="40"/>
      <c r="P114" s="40"/>
    </row>
    <row r="115" spans="10:16">
      <c r="J115" s="40"/>
      <c r="K115" s="40"/>
      <c r="L115" s="40"/>
      <c r="M115" s="40"/>
      <c r="N115" s="40"/>
      <c r="O115" s="40"/>
      <c r="P115" s="40"/>
    </row>
    <row r="116" spans="10:16">
      <c r="J116" s="40"/>
      <c r="K116" s="40"/>
      <c r="L116" s="40"/>
      <c r="M116" s="40"/>
      <c r="N116" s="40"/>
      <c r="O116" s="40"/>
      <c r="P116" s="40"/>
    </row>
    <row r="117" spans="10:16">
      <c r="J117" s="40"/>
      <c r="K117" s="40"/>
      <c r="L117" s="40"/>
      <c r="M117" s="40"/>
      <c r="N117" s="40"/>
      <c r="O117" s="40"/>
      <c r="P117" s="40"/>
    </row>
    <row r="118" spans="10:16">
      <c r="J118" s="40"/>
      <c r="K118" s="40"/>
      <c r="L118" s="40"/>
      <c r="M118" s="40"/>
      <c r="N118" s="40"/>
      <c r="O118" s="40"/>
      <c r="P118" s="40"/>
    </row>
    <row r="119" spans="10:16">
      <c r="J119" s="40"/>
      <c r="K119" s="40"/>
      <c r="L119" s="40"/>
      <c r="M119" s="40"/>
      <c r="N119" s="40"/>
      <c r="O119" s="40"/>
      <c r="P119" s="40"/>
    </row>
    <row r="120" spans="10:16">
      <c r="J120" s="40"/>
      <c r="K120" s="40"/>
      <c r="L120" s="40"/>
      <c r="M120" s="40"/>
      <c r="N120" s="40"/>
      <c r="O120" s="40"/>
      <c r="P120" s="40"/>
    </row>
    <row r="121" spans="10:16">
      <c r="J121" s="40"/>
      <c r="K121" s="40"/>
      <c r="L121" s="40"/>
      <c r="M121" s="40"/>
      <c r="N121" s="40"/>
      <c r="O121" s="40"/>
      <c r="P121" s="40"/>
    </row>
    <row r="122" spans="10:16">
      <c r="J122" s="40"/>
      <c r="K122" s="40"/>
      <c r="L122" s="40"/>
      <c r="M122" s="40"/>
      <c r="N122" s="40"/>
      <c r="O122" s="40"/>
      <c r="P122" s="40"/>
    </row>
    <row r="123" spans="10:16">
      <c r="J123" s="40"/>
      <c r="K123" s="40"/>
      <c r="L123" s="40"/>
      <c r="M123" s="40"/>
      <c r="N123" s="40"/>
      <c r="O123" s="40"/>
      <c r="P123" s="40"/>
    </row>
    <row r="124" spans="10:16">
      <c r="J124" s="40"/>
      <c r="K124" s="40"/>
      <c r="L124" s="40"/>
      <c r="M124" s="40"/>
      <c r="N124" s="40"/>
      <c r="O124" s="40"/>
      <c r="P124" s="40"/>
    </row>
    <row r="125" spans="10:16">
      <c r="J125" s="40"/>
      <c r="K125" s="40"/>
      <c r="L125" s="40"/>
      <c r="M125" s="40"/>
      <c r="N125" s="40"/>
      <c r="O125" s="40"/>
      <c r="P125" s="40"/>
    </row>
    <row r="126" spans="10:16" ht="10.5" customHeight="1">
      <c r="J126" s="40"/>
      <c r="K126" s="40"/>
      <c r="L126" s="40"/>
      <c r="M126" s="40"/>
      <c r="N126" s="40"/>
      <c r="O126" s="40"/>
      <c r="P126" s="40"/>
    </row>
    <row r="127" spans="10:16">
      <c r="J127" s="40"/>
      <c r="K127" s="40"/>
      <c r="L127" s="40"/>
      <c r="M127" s="40"/>
      <c r="N127" s="40"/>
      <c r="O127" s="40"/>
      <c r="P127" s="40"/>
    </row>
    <row r="144" spans="3:3">
      <c r="C144" s="423" t="s">
        <v>227</v>
      </c>
    </row>
    <row r="145" spans="3:5">
      <c r="C145" s="423" t="s">
        <v>269</v>
      </c>
      <c r="D145" s="255"/>
    </row>
    <row r="146" spans="3:5">
      <c r="C146" s="753"/>
      <c r="D146" s="753"/>
      <c r="E146" s="753"/>
    </row>
    <row r="164" spans="1:1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</row>
    <row r="165" spans="1:1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</row>
    <row r="166" spans="1:1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</row>
    <row r="167" spans="1:1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</row>
    <row r="168" spans="1:12">
      <c r="A168" s="40"/>
      <c r="B168" s="40"/>
      <c r="C168" s="771"/>
      <c r="D168" s="771"/>
      <c r="E168" s="771"/>
      <c r="F168" s="771"/>
      <c r="G168" s="772"/>
      <c r="H168" s="772"/>
      <c r="I168" s="772"/>
      <c r="J168" s="239"/>
      <c r="K168" s="40"/>
      <c r="L168" s="40"/>
    </row>
    <row r="169" spans="1:12">
      <c r="A169" s="40"/>
      <c r="B169" s="40"/>
      <c r="C169" s="771"/>
      <c r="D169" s="771"/>
      <c r="E169" s="771"/>
      <c r="F169" s="771"/>
      <c r="G169" s="240"/>
      <c r="H169" s="240"/>
      <c r="I169" s="240"/>
      <c r="J169" s="240"/>
      <c r="K169" s="40"/>
      <c r="L169" s="40"/>
    </row>
    <row r="170" spans="1:12">
      <c r="A170" s="40"/>
      <c r="B170" s="40"/>
      <c r="C170" s="771"/>
      <c r="D170" s="771"/>
      <c r="E170" s="771"/>
      <c r="F170" s="771"/>
      <c r="G170" s="240"/>
      <c r="H170" s="240"/>
      <c r="I170" s="240"/>
      <c r="J170" s="240"/>
      <c r="K170" s="40"/>
      <c r="L170" s="40"/>
    </row>
    <row r="171" spans="1:12">
      <c r="A171" s="40"/>
      <c r="B171" s="40"/>
      <c r="C171" s="773"/>
      <c r="D171" s="773"/>
      <c r="E171" s="773"/>
      <c r="F171" s="203"/>
      <c r="G171" s="241"/>
      <c r="H171" s="241"/>
      <c r="I171" s="241"/>
      <c r="J171" s="242"/>
      <c r="K171" s="40"/>
      <c r="L171" s="40"/>
    </row>
    <row r="172" spans="1:12">
      <c r="A172" s="40"/>
      <c r="B172" s="40"/>
      <c r="C172" s="773"/>
      <c r="D172" s="773"/>
      <c r="E172" s="773"/>
      <c r="F172" s="203"/>
      <c r="G172" s="241"/>
      <c r="H172" s="241"/>
      <c r="I172" s="241"/>
      <c r="J172" s="242"/>
      <c r="K172" s="40"/>
      <c r="L172" s="40"/>
    </row>
    <row r="173" spans="1:12">
      <c r="A173" s="40"/>
      <c r="B173" s="40"/>
      <c r="C173" s="773"/>
      <c r="D173" s="773"/>
      <c r="E173" s="773"/>
      <c r="F173" s="203"/>
      <c r="G173" s="241"/>
      <c r="H173" s="241"/>
      <c r="I173" s="241"/>
      <c r="J173" s="242"/>
      <c r="K173" s="40"/>
      <c r="L173" s="40"/>
    </row>
    <row r="174" spans="1:12">
      <c r="A174" s="40"/>
      <c r="B174" s="40"/>
      <c r="C174" s="773"/>
      <c r="D174" s="773"/>
      <c r="E174" s="773"/>
      <c r="F174" s="203"/>
      <c r="G174" s="241"/>
      <c r="H174" s="241"/>
      <c r="I174" s="241"/>
      <c r="J174" s="242"/>
      <c r="K174" s="40"/>
      <c r="L174" s="40"/>
    </row>
    <row r="175" spans="1:12">
      <c r="A175" s="40"/>
      <c r="B175" s="40"/>
      <c r="C175" s="773"/>
      <c r="D175" s="773"/>
      <c r="E175" s="773"/>
      <c r="F175" s="203"/>
      <c r="G175" s="241"/>
      <c r="H175" s="241"/>
      <c r="I175" s="241"/>
      <c r="J175" s="242"/>
      <c r="K175" s="40"/>
      <c r="L175" s="40"/>
    </row>
    <row r="176" spans="1:12">
      <c r="A176" s="40"/>
      <c r="B176" s="40"/>
      <c r="C176" s="773"/>
      <c r="D176" s="773"/>
      <c r="E176" s="773"/>
      <c r="F176" s="203"/>
      <c r="G176" s="241"/>
      <c r="H176" s="241"/>
      <c r="I176" s="241"/>
      <c r="J176" s="242"/>
      <c r="K176" s="40"/>
      <c r="L176" s="40"/>
    </row>
    <row r="177" spans="1:12">
      <c r="A177" s="40"/>
      <c r="B177" s="40"/>
      <c r="C177" s="773"/>
      <c r="D177" s="773"/>
      <c r="E177" s="773"/>
      <c r="F177" s="203"/>
      <c r="G177" s="241"/>
      <c r="H177" s="241"/>
      <c r="I177" s="241"/>
      <c r="J177" s="242"/>
      <c r="K177" s="40"/>
      <c r="L177" s="40"/>
    </row>
    <row r="178" spans="1:12">
      <c r="A178" s="40"/>
      <c r="B178" s="40"/>
      <c r="C178" s="773"/>
      <c r="D178" s="773"/>
      <c r="E178" s="773"/>
      <c r="F178" s="203"/>
      <c r="G178" s="241"/>
      <c r="H178" s="241"/>
      <c r="I178" s="241"/>
      <c r="J178" s="242"/>
      <c r="K178" s="40"/>
      <c r="L178" s="40"/>
    </row>
    <row r="179" spans="1:12">
      <c r="A179" s="40"/>
      <c r="B179" s="40"/>
      <c r="C179" s="773"/>
      <c r="D179" s="773"/>
      <c r="E179" s="773"/>
      <c r="F179" s="203"/>
      <c r="G179" s="241"/>
      <c r="H179" s="241"/>
      <c r="I179" s="241"/>
      <c r="J179" s="242"/>
      <c r="K179" s="40"/>
      <c r="L179" s="40"/>
    </row>
    <row r="180" spans="1:12">
      <c r="A180" s="40"/>
      <c r="B180" s="40"/>
      <c r="C180" s="773"/>
      <c r="D180" s="773"/>
      <c r="E180" s="773"/>
      <c r="F180" s="203"/>
      <c r="G180" s="241"/>
      <c r="H180" s="241"/>
      <c r="I180" s="241"/>
      <c r="J180" s="242"/>
      <c r="K180" s="40"/>
      <c r="L180" s="40"/>
    </row>
    <row r="181" spans="1:12">
      <c r="A181" s="40"/>
      <c r="B181" s="40"/>
      <c r="C181" s="773"/>
      <c r="D181" s="773"/>
      <c r="E181" s="773"/>
      <c r="F181" s="203"/>
      <c r="G181" s="241"/>
      <c r="H181" s="241"/>
      <c r="I181" s="241"/>
      <c r="J181" s="242"/>
      <c r="K181" s="40"/>
      <c r="L181" s="40"/>
    </row>
    <row r="182" spans="1:12">
      <c r="A182" s="40"/>
      <c r="B182" s="40"/>
      <c r="C182" s="773"/>
      <c r="D182" s="773"/>
      <c r="E182" s="773"/>
      <c r="F182" s="203"/>
      <c r="G182" s="241"/>
      <c r="H182" s="241"/>
      <c r="I182" s="241"/>
      <c r="J182" s="242"/>
      <c r="K182" s="40"/>
      <c r="L182" s="40"/>
    </row>
    <row r="183" spans="1:12">
      <c r="A183" s="40"/>
      <c r="B183" s="40"/>
      <c r="C183" s="773"/>
      <c r="D183" s="773"/>
      <c r="E183" s="773"/>
      <c r="F183" s="203"/>
      <c r="G183" s="241"/>
      <c r="H183" s="241"/>
      <c r="I183" s="241"/>
      <c r="J183" s="242"/>
      <c r="K183" s="40"/>
      <c r="L183" s="40"/>
    </row>
    <row r="184" spans="1:12">
      <c r="A184" s="40"/>
      <c r="B184" s="40"/>
      <c r="C184" s="773"/>
      <c r="D184" s="773"/>
      <c r="E184" s="773"/>
      <c r="F184" s="203"/>
      <c r="G184" s="241"/>
      <c r="H184" s="241"/>
      <c r="I184" s="241"/>
      <c r="J184" s="242"/>
      <c r="K184" s="40"/>
      <c r="L184" s="40"/>
    </row>
    <row r="185" spans="1:12">
      <c r="A185" s="40"/>
      <c r="B185" s="40"/>
      <c r="C185" s="773"/>
      <c r="D185" s="773"/>
      <c r="E185" s="773"/>
      <c r="F185" s="203"/>
      <c r="G185" s="241"/>
      <c r="H185" s="241"/>
      <c r="I185" s="241"/>
      <c r="J185" s="242"/>
      <c r="K185" s="40"/>
      <c r="L185" s="40"/>
    </row>
    <row r="186" spans="1:12">
      <c r="A186" s="40"/>
      <c r="B186" s="40"/>
      <c r="C186" s="773"/>
      <c r="D186" s="773"/>
      <c r="E186" s="773"/>
      <c r="F186" s="203"/>
      <c r="G186" s="241"/>
      <c r="H186" s="241"/>
      <c r="I186" s="241"/>
      <c r="J186" s="242"/>
      <c r="K186" s="40"/>
      <c r="L186" s="40"/>
    </row>
    <row r="187" spans="1:12">
      <c r="A187" s="40"/>
      <c r="B187" s="40"/>
      <c r="C187" s="773"/>
      <c r="D187" s="773"/>
      <c r="E187" s="773"/>
      <c r="F187" s="203"/>
      <c r="G187" s="241"/>
      <c r="H187" s="241"/>
      <c r="I187" s="241"/>
      <c r="J187" s="242"/>
      <c r="K187" s="40"/>
      <c r="L187" s="40"/>
    </row>
    <row r="188" spans="1:12">
      <c r="A188" s="40"/>
      <c r="B188" s="40"/>
      <c r="C188" s="773"/>
      <c r="D188" s="773"/>
      <c r="E188" s="773"/>
      <c r="F188" s="203"/>
      <c r="G188" s="241"/>
      <c r="H188" s="241"/>
      <c r="I188" s="241"/>
      <c r="J188" s="242"/>
      <c r="K188" s="40"/>
      <c r="L188" s="40"/>
    </row>
    <row r="189" spans="1:12">
      <c r="A189" s="40"/>
      <c r="B189" s="40"/>
      <c r="C189" s="773"/>
      <c r="D189" s="773"/>
      <c r="E189" s="773"/>
      <c r="F189" s="203"/>
      <c r="G189" s="241"/>
      <c r="H189" s="241"/>
      <c r="I189" s="241"/>
      <c r="J189" s="242"/>
      <c r="K189" s="40"/>
      <c r="L189" s="40"/>
    </row>
    <row r="190" spans="1:12">
      <c r="A190" s="40"/>
      <c r="B190" s="40"/>
      <c r="C190" s="773"/>
      <c r="D190" s="773"/>
      <c r="E190" s="773"/>
      <c r="F190" s="203"/>
      <c r="G190" s="241"/>
      <c r="H190" s="241"/>
      <c r="I190" s="241"/>
      <c r="J190" s="242"/>
      <c r="K190" s="40"/>
      <c r="L190" s="40"/>
    </row>
    <row r="191" spans="1:12">
      <c r="A191" s="40"/>
      <c r="B191" s="40"/>
      <c r="C191" s="773"/>
      <c r="D191" s="773"/>
      <c r="E191" s="773"/>
      <c r="F191" s="203"/>
      <c r="G191" s="241"/>
      <c r="H191" s="241"/>
      <c r="I191" s="241"/>
      <c r="J191" s="242"/>
      <c r="K191" s="40"/>
      <c r="L191" s="40"/>
    </row>
    <row r="192" spans="1:12">
      <c r="A192" s="40"/>
      <c r="B192" s="40"/>
      <c r="C192" s="773"/>
      <c r="D192" s="773"/>
      <c r="E192" s="773"/>
      <c r="F192" s="203"/>
      <c r="G192" s="241"/>
      <c r="H192" s="241"/>
      <c r="I192" s="241"/>
      <c r="J192" s="242"/>
      <c r="K192" s="40"/>
      <c r="L192" s="40"/>
    </row>
    <row r="193" spans="1:12">
      <c r="A193" s="40"/>
      <c r="B193" s="40"/>
      <c r="C193" s="773"/>
      <c r="D193" s="773"/>
      <c r="E193" s="773"/>
      <c r="F193" s="203"/>
      <c r="G193" s="241"/>
      <c r="H193" s="241"/>
      <c r="I193" s="241"/>
      <c r="J193" s="242"/>
      <c r="K193" s="40"/>
      <c r="L193" s="40"/>
    </row>
    <row r="194" spans="1:12">
      <c r="A194" s="40"/>
      <c r="B194" s="40"/>
      <c r="C194" s="773"/>
      <c r="D194" s="773"/>
      <c r="E194" s="773"/>
      <c r="F194" s="203"/>
      <c r="G194" s="241"/>
      <c r="H194" s="241"/>
      <c r="I194" s="241"/>
      <c r="J194" s="242"/>
      <c r="K194" s="40"/>
      <c r="L194" s="40"/>
    </row>
    <row r="195" spans="1:12">
      <c r="A195" s="40"/>
      <c r="B195" s="40"/>
      <c r="C195" s="773"/>
      <c r="D195" s="773"/>
      <c r="E195" s="773"/>
      <c r="F195" s="203"/>
      <c r="G195" s="241"/>
      <c r="H195" s="241"/>
      <c r="I195" s="241"/>
      <c r="J195" s="242"/>
      <c r="K195" s="40"/>
      <c r="L195" s="40"/>
    </row>
    <row r="196" spans="1:12">
      <c r="A196" s="40"/>
      <c r="B196" s="40"/>
      <c r="C196" s="773"/>
      <c r="D196" s="773"/>
      <c r="E196" s="773"/>
      <c r="F196" s="203"/>
      <c r="G196" s="241"/>
      <c r="H196" s="241"/>
      <c r="I196" s="241"/>
      <c r="J196" s="242"/>
      <c r="K196" s="40"/>
      <c r="L196" s="40"/>
    </row>
    <row r="197" spans="1:12">
      <c r="A197" s="40"/>
      <c r="B197" s="40"/>
      <c r="C197" s="773"/>
      <c r="D197" s="773"/>
      <c r="E197" s="773"/>
      <c r="F197" s="203"/>
      <c r="G197" s="241"/>
      <c r="H197" s="241"/>
      <c r="I197" s="241"/>
      <c r="J197" s="242"/>
      <c r="K197" s="40"/>
      <c r="L197" s="40"/>
    </row>
    <row r="198" spans="1:12">
      <c r="A198" s="40"/>
      <c r="B198" s="40"/>
      <c r="C198" s="773"/>
      <c r="D198" s="773"/>
      <c r="E198" s="773"/>
      <c r="F198" s="203"/>
      <c r="G198" s="241"/>
      <c r="H198" s="241"/>
      <c r="I198" s="241"/>
      <c r="J198" s="242"/>
      <c r="K198" s="40"/>
      <c r="L198" s="40"/>
    </row>
    <row r="199" spans="1:12">
      <c r="A199" s="40"/>
      <c r="B199" s="40"/>
      <c r="C199" s="773"/>
      <c r="D199" s="773"/>
      <c r="E199" s="773"/>
      <c r="F199" s="203"/>
      <c r="G199" s="241"/>
      <c r="H199" s="241"/>
      <c r="I199" s="241"/>
      <c r="J199" s="242"/>
      <c r="K199" s="40"/>
      <c r="L199" s="40"/>
    </row>
    <row r="200" spans="1:12">
      <c r="A200" s="40"/>
      <c r="B200" s="40"/>
      <c r="C200" s="773"/>
      <c r="D200" s="773"/>
      <c r="E200" s="773"/>
      <c r="F200" s="203"/>
      <c r="G200" s="241"/>
      <c r="H200" s="241"/>
      <c r="I200" s="241"/>
      <c r="J200" s="242"/>
      <c r="K200" s="40"/>
      <c r="L200" s="40"/>
    </row>
    <row r="201" spans="1:12">
      <c r="A201" s="40"/>
      <c r="B201" s="40"/>
      <c r="C201" s="773"/>
      <c r="D201" s="773"/>
      <c r="E201" s="773"/>
      <c r="F201" s="203"/>
      <c r="G201" s="241"/>
      <c r="H201" s="241"/>
      <c r="I201" s="241"/>
      <c r="J201" s="242"/>
      <c r="K201" s="40"/>
      <c r="L201" s="40"/>
    </row>
    <row r="202" spans="1:12">
      <c r="A202" s="40"/>
      <c r="B202" s="40"/>
      <c r="C202" s="773"/>
      <c r="D202" s="773"/>
      <c r="E202" s="773"/>
      <c r="F202" s="203"/>
      <c r="G202" s="241"/>
      <c r="H202" s="241"/>
      <c r="I202" s="241"/>
      <c r="J202" s="242"/>
      <c r="K202" s="40"/>
      <c r="L202" s="40"/>
    </row>
    <row r="203" spans="1:12">
      <c r="A203" s="40"/>
      <c r="B203" s="40"/>
      <c r="C203" s="773"/>
      <c r="D203" s="773"/>
      <c r="E203" s="773"/>
      <c r="F203" s="203"/>
      <c r="G203" s="241"/>
      <c r="H203" s="241"/>
      <c r="I203" s="241"/>
      <c r="J203" s="242"/>
      <c r="K203" s="40"/>
      <c r="L203" s="40"/>
    </row>
    <row r="204" spans="1:12">
      <c r="A204" s="40"/>
      <c r="B204" s="40"/>
      <c r="C204" s="773"/>
      <c r="D204" s="773"/>
      <c r="E204" s="773"/>
      <c r="F204" s="203"/>
      <c r="G204" s="241"/>
      <c r="H204" s="241"/>
      <c r="I204" s="241"/>
      <c r="J204" s="242"/>
      <c r="K204" s="40"/>
      <c r="L204" s="40"/>
    </row>
    <row r="205" spans="1:12">
      <c r="A205" s="40"/>
      <c r="B205" s="40"/>
      <c r="C205" s="773"/>
      <c r="D205" s="773"/>
      <c r="E205" s="773"/>
      <c r="F205" s="203"/>
      <c r="G205" s="241"/>
      <c r="H205" s="241"/>
      <c r="I205" s="241"/>
      <c r="J205" s="242"/>
      <c r="K205" s="40"/>
      <c r="L205" s="40"/>
    </row>
    <row r="206" spans="1:12">
      <c r="A206" s="40"/>
      <c r="B206" s="40"/>
      <c r="C206" s="773"/>
      <c r="D206" s="773"/>
      <c r="E206" s="773"/>
      <c r="F206" s="203"/>
      <c r="G206" s="241"/>
      <c r="H206" s="241"/>
      <c r="I206" s="241"/>
      <c r="J206" s="242"/>
      <c r="K206" s="40"/>
      <c r="L206" s="40"/>
    </row>
    <row r="207" spans="1:12">
      <c r="A207" s="40"/>
      <c r="B207" s="40"/>
      <c r="C207" s="40"/>
      <c r="D207" s="40"/>
      <c r="E207" s="40"/>
      <c r="F207" s="40"/>
      <c r="G207" s="238"/>
      <c r="H207" s="238"/>
      <c r="I207" s="238"/>
      <c r="J207" s="242"/>
      <c r="K207" s="40"/>
      <c r="L207" s="40"/>
    </row>
    <row r="208" spans="1:12">
      <c r="A208" s="40"/>
      <c r="B208" s="40"/>
      <c r="C208" s="40"/>
      <c r="D208" s="40"/>
      <c r="E208" s="40"/>
      <c r="F208" s="40"/>
      <c r="G208" s="238"/>
      <c r="H208" s="238"/>
      <c r="I208" s="238"/>
      <c r="J208" s="242"/>
      <c r="K208" s="40"/>
      <c r="L208" s="40"/>
    </row>
    <row r="209" spans="1:12">
      <c r="A209" s="40"/>
      <c r="B209" s="40"/>
      <c r="C209" s="40"/>
      <c r="D209" s="40"/>
      <c r="E209" s="40"/>
      <c r="F209" s="40"/>
      <c r="G209" s="238"/>
      <c r="H209" s="238"/>
      <c r="I209" s="238"/>
      <c r="J209" s="242"/>
      <c r="K209" s="40"/>
      <c r="L209" s="40"/>
    </row>
    <row r="210" spans="1:12">
      <c r="A210" s="40"/>
      <c r="B210" s="40"/>
      <c r="C210" s="40"/>
      <c r="D210" s="40"/>
      <c r="E210" s="40"/>
      <c r="F210" s="40"/>
      <c r="G210" s="40"/>
      <c r="H210" s="40"/>
      <c r="I210" s="40"/>
      <c r="J210" s="242"/>
      <c r="K210" s="40"/>
      <c r="L210" s="40"/>
    </row>
    <row r="211" spans="1:12">
      <c r="A211" s="40"/>
      <c r="B211" s="40"/>
      <c r="C211" s="40"/>
      <c r="D211" s="40"/>
      <c r="E211" s="40"/>
      <c r="F211" s="40"/>
      <c r="G211" s="40"/>
      <c r="H211" s="40"/>
      <c r="I211" s="40"/>
      <c r="J211" s="242"/>
      <c r="K211" s="40"/>
      <c r="L211" s="40"/>
    </row>
    <row r="212" spans="1:12">
      <c r="A212" s="40"/>
      <c r="B212" s="40"/>
      <c r="C212" s="40"/>
      <c r="D212" s="40"/>
      <c r="E212" s="40"/>
      <c r="F212" s="40"/>
      <c r="G212" s="40"/>
      <c r="H212" s="40"/>
      <c r="I212" s="40"/>
      <c r="J212" s="242"/>
      <c r="K212" s="40"/>
      <c r="L212" s="40"/>
    </row>
    <row r="213" spans="1:12">
      <c r="A213" s="40"/>
      <c r="B213" s="40"/>
      <c r="C213" s="40"/>
      <c r="D213" s="40"/>
      <c r="E213" s="40"/>
      <c r="F213" s="40"/>
      <c r="G213" s="40"/>
      <c r="H213" s="40"/>
      <c r="I213" s="40"/>
      <c r="J213" s="242"/>
      <c r="K213" s="40"/>
      <c r="L213" s="40"/>
    </row>
    <row r="214" spans="1:12">
      <c r="A214" s="40"/>
      <c r="B214" s="40"/>
      <c r="C214" s="40"/>
      <c r="D214" s="40"/>
      <c r="E214" s="40"/>
      <c r="F214" s="40"/>
      <c r="G214" s="40"/>
      <c r="H214" s="40"/>
      <c r="I214" s="40"/>
      <c r="J214" s="242"/>
      <c r="K214" s="40"/>
      <c r="L214" s="40"/>
    </row>
    <row r="215" spans="1:12">
      <c r="A215" s="40"/>
      <c r="B215" s="40"/>
      <c r="C215" s="40"/>
      <c r="D215" s="40"/>
      <c r="E215" s="40"/>
      <c r="F215" s="40"/>
      <c r="G215" s="40"/>
      <c r="H215" s="40"/>
      <c r="I215" s="40"/>
      <c r="J215" s="242"/>
      <c r="K215" s="40"/>
      <c r="L215" s="40"/>
    </row>
    <row r="216" spans="1:12">
      <c r="A216" s="40"/>
      <c r="B216" s="40"/>
      <c r="C216" s="40"/>
      <c r="D216" s="40"/>
      <c r="E216" s="40"/>
      <c r="F216" s="40"/>
      <c r="G216" s="40"/>
      <c r="H216" s="40"/>
      <c r="I216" s="40"/>
      <c r="J216" s="242"/>
      <c r="K216" s="40"/>
      <c r="L216" s="40"/>
    </row>
    <row r="217" spans="1:12">
      <c r="A217" s="40"/>
      <c r="B217" s="40"/>
      <c r="C217" s="40"/>
      <c r="D217" s="40"/>
      <c r="E217" s="40"/>
      <c r="F217" s="40"/>
      <c r="G217" s="40"/>
      <c r="H217" s="40"/>
      <c r="I217" s="40"/>
      <c r="J217" s="242"/>
      <c r="K217" s="40"/>
      <c r="L217" s="40"/>
    </row>
    <row r="218" spans="1:12">
      <c r="A218" s="40"/>
      <c r="B218" s="40"/>
      <c r="C218" s="40"/>
      <c r="D218" s="40"/>
      <c r="E218" s="40"/>
      <c r="F218" s="40"/>
      <c r="G218" s="40"/>
      <c r="H218" s="40"/>
      <c r="I218" s="40"/>
      <c r="J218" s="242"/>
      <c r="K218" s="40"/>
      <c r="L218" s="40"/>
    </row>
    <row r="219" spans="1:12">
      <c r="A219" s="40"/>
      <c r="B219" s="40"/>
      <c r="C219" s="40"/>
      <c r="D219" s="40"/>
      <c r="E219" s="40"/>
      <c r="F219" s="40"/>
      <c r="G219" s="40"/>
      <c r="H219" s="40"/>
      <c r="I219" s="40"/>
      <c r="J219" s="242"/>
      <c r="K219" s="40"/>
      <c r="L219" s="40"/>
    </row>
    <row r="220" spans="1:1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</row>
    <row r="221" spans="1:1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</row>
    <row r="222" spans="1:1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</row>
    <row r="223" spans="1:1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</row>
    <row r="224" spans="1:1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</row>
    <row r="225" spans="1:1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</row>
    <row r="226" spans="1:1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</row>
    <row r="227" spans="1:1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</row>
    <row r="228" spans="1:1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</row>
    <row r="229" spans="1:1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</row>
    <row r="230" spans="1:1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</row>
    <row r="231" spans="1:1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</row>
    <row r="232" spans="1:1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</row>
    <row r="233" spans="1:1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</row>
    <row r="234" spans="1:1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</row>
    <row r="235" spans="1:1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</row>
    <row r="236" spans="1:1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</row>
    <row r="237" spans="1:1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</row>
    <row r="238" spans="1:1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</row>
    <row r="239" spans="1:1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</row>
    <row r="240" spans="1:1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</row>
    <row r="241" spans="1:12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</row>
    <row r="242" spans="1:1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</row>
    <row r="243" spans="1:12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</row>
    <row r="244" spans="1:12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</row>
    <row r="245" spans="1:12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</row>
    <row r="246" spans="1:12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</row>
    <row r="247" spans="1:12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</row>
    <row r="248" spans="1:12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</row>
    <row r="249" spans="1:12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</row>
    <row r="250" spans="1:12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</row>
    <row r="251" spans="1:12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</row>
    <row r="252" spans="1:1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</row>
    <row r="253" spans="1:12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</row>
    <row r="254" spans="1:12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</row>
    <row r="255" spans="1:12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</row>
    <row r="256" spans="1:12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</row>
    <row r="257" spans="1:12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</row>
    <row r="258" spans="1:12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</row>
    <row r="259" spans="1:12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</row>
    <row r="260" spans="1:12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</row>
    <row r="261" spans="1:12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</row>
    <row r="262" spans="1:1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</row>
    <row r="263" spans="1:12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</row>
    <row r="264" spans="1:12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</row>
    <row r="265" spans="1:12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</row>
    <row r="266" spans="1:12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</row>
    <row r="267" spans="1:12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</row>
    <row r="268" spans="1:12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</row>
    <row r="269" spans="1:12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</row>
    <row r="270" spans="1:12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</row>
    <row r="271" spans="1:12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</row>
    <row r="272" spans="1:1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</row>
    <row r="273" spans="1:12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</row>
    <row r="274" spans="1:12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</row>
    <row r="275" spans="1:12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</row>
    <row r="276" spans="1:12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</row>
    <row r="277" spans="1:12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</row>
    <row r="278" spans="1:12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</row>
    <row r="279" spans="1:12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</row>
    <row r="280" spans="1:12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</row>
    <row r="281" spans="1:12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</row>
    <row r="282" spans="1:1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</row>
    <row r="283" spans="1:12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</row>
    <row r="284" spans="1:12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</row>
    <row r="285" spans="1:12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</row>
    <row r="286" spans="1:12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</row>
    <row r="287" spans="1:12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</row>
    <row r="288" spans="1:12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</row>
    <row r="289" spans="1:12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</row>
    <row r="290" spans="1:12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</row>
    <row r="291" spans="1:12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</row>
    <row r="292" spans="1:1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</row>
    <row r="293" spans="1:12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</row>
    <row r="294" spans="1:12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</row>
    <row r="295" spans="1:12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</row>
    <row r="296" spans="1:12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</row>
    <row r="297" spans="1:12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</row>
    <row r="298" spans="1:12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</row>
    <row r="299" spans="1:12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</row>
    <row r="300" spans="1:12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</row>
    <row r="301" spans="1:12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</row>
    <row r="302" spans="1:1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</row>
    <row r="303" spans="1:12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</row>
    <row r="304" spans="1:12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</row>
    <row r="305" spans="1:12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</row>
    <row r="306" spans="1:12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</row>
    <row r="307" spans="1:12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</row>
    <row r="308" spans="1:12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</row>
    <row r="309" spans="1:12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</row>
    <row r="310" spans="1:12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</row>
    <row r="311" spans="1:12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</row>
    <row r="312" spans="1: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</row>
    <row r="313" spans="1:12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</row>
    <row r="314" spans="1:12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</row>
    <row r="315" spans="1:12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</row>
    <row r="316" spans="1:12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</row>
    <row r="317" spans="1:12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</row>
    <row r="318" spans="1:12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</row>
    <row r="319" spans="1:12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</row>
    <row r="320" spans="1:12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</row>
    <row r="321" spans="1:12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</row>
    <row r="322" spans="1:1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</row>
    <row r="323" spans="1:12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</row>
    <row r="324" spans="1:12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</row>
    <row r="325" spans="1:12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</row>
    <row r="326" spans="1:12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</row>
    <row r="327" spans="1:12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</row>
    <row r="328" spans="1:12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</row>
    <row r="329" spans="1:12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</row>
    <row r="330" spans="1:12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</row>
    <row r="331" spans="1:12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</row>
    <row r="332" spans="1:1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</row>
    <row r="333" spans="1:12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</row>
    <row r="334" spans="1:12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</row>
    <row r="335" spans="1:12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</row>
    <row r="336" spans="1:12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</row>
    <row r="337" spans="1:12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</row>
    <row r="338" spans="1:12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</row>
    <row r="339" spans="1:12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</row>
    <row r="340" spans="1:12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</row>
    <row r="341" spans="1:12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</row>
    <row r="342" spans="1:1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</row>
    <row r="343" spans="1:12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</row>
    <row r="344" spans="1:12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</row>
    <row r="345" spans="1:12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</row>
    <row r="346" spans="1:12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</row>
    <row r="347" spans="1:12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</row>
    <row r="348" spans="1:12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</row>
    <row r="349" spans="1:12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</row>
    <row r="350" spans="1:12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</row>
    <row r="351" spans="1:12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</row>
    <row r="352" spans="1:1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</row>
    <row r="353" spans="1:12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</row>
    <row r="354" spans="1:12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</row>
    <row r="355" spans="1:12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</row>
    <row r="356" spans="1:12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</row>
    <row r="357" spans="1:12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</row>
    <row r="358" spans="1:12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</row>
    <row r="359" spans="1:12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</row>
    <row r="360" spans="1:12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</row>
    <row r="361" spans="1:12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</row>
    <row r="362" spans="1:1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</row>
    <row r="363" spans="1:12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</row>
    <row r="364" spans="1:12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</row>
    <row r="365" spans="1:12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</row>
    <row r="366" spans="1:12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</row>
    <row r="367" spans="1:12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</row>
    <row r="368" spans="1:12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</row>
    <row r="369" spans="1:12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</row>
    <row r="370" spans="1:12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</row>
    <row r="371" spans="1:12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</row>
    <row r="372" spans="1:1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</row>
    <row r="373" spans="1:12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</row>
    <row r="374" spans="1:12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</row>
    <row r="375" spans="1:12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</row>
    <row r="376" spans="1:12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</row>
    <row r="377" spans="1:12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</row>
    <row r="378" spans="1:12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</row>
    <row r="379" spans="1:12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</row>
    <row r="380" spans="1:12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</row>
    <row r="381" spans="1:12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</row>
    <row r="382" spans="1:1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</row>
    <row r="383" spans="1:12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</row>
    <row r="384" spans="1:12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</row>
    <row r="385" spans="1:12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</row>
    <row r="386" spans="1:12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</row>
    <row r="387" spans="1:12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</row>
    <row r="388" spans="1:12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</row>
    <row r="389" spans="1:12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</row>
    <row r="390" spans="1:12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</row>
    <row r="391" spans="1:12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</row>
    <row r="392" spans="1:1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</row>
    <row r="393" spans="1:12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</row>
    <row r="394" spans="1:12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</row>
    <row r="395" spans="1:12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</row>
    <row r="396" spans="1:12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</row>
    <row r="397" spans="1:12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</row>
    <row r="398" spans="1:12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</row>
    <row r="399" spans="1:12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</row>
    <row r="400" spans="1:12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</row>
    <row r="401" spans="1:12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</row>
    <row r="402" spans="1:1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</row>
    <row r="403" spans="1:12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</row>
    <row r="404" spans="1:12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</row>
    <row r="405" spans="1:12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</row>
    <row r="406" spans="1:12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</row>
    <row r="407" spans="1:12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</row>
    <row r="408" spans="1:12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</row>
    <row r="409" spans="1:12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</row>
    <row r="410" spans="1:12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</row>
    <row r="411" spans="1:12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</row>
    <row r="412" spans="1: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</row>
    <row r="413" spans="1:12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</row>
    <row r="414" spans="1:12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</row>
    <row r="415" spans="1:12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</row>
    <row r="416" spans="1:12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</row>
    <row r="417" spans="1:12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</row>
    <row r="418" spans="1:12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</row>
    <row r="419" spans="1:12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</row>
    <row r="420" spans="1:12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</row>
    <row r="421" spans="1:12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</row>
    <row r="422" spans="1:1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</row>
    <row r="423" spans="1:12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</row>
    <row r="424" spans="1:12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</row>
    <row r="425" spans="1:12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</row>
    <row r="426" spans="1:12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</row>
    <row r="427" spans="1:12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</row>
    <row r="428" spans="1:12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</row>
    <row r="429" spans="1:12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</row>
    <row r="430" spans="1:12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</row>
    <row r="431" spans="1:12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</row>
    <row r="432" spans="1:1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</row>
    <row r="433" spans="1:12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</row>
    <row r="434" spans="1:12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</row>
    <row r="435" spans="1:12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</row>
    <row r="436" spans="1:12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</row>
    <row r="437" spans="1:12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</row>
    <row r="438" spans="1:12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</row>
    <row r="439" spans="1:12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</row>
    <row r="440" spans="1:12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</row>
    <row r="441" spans="1:12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</row>
    <row r="442" spans="1:1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</row>
    <row r="443" spans="1:12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</row>
    <row r="444" spans="1:12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</row>
    <row r="445" spans="1:12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</row>
    <row r="446" spans="1:12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</row>
    <row r="447" spans="1:12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</row>
    <row r="448" spans="1:12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</row>
    <row r="449" spans="1:12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</row>
    <row r="450" spans="1:12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</row>
    <row r="451" spans="1:12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</row>
    <row r="452" spans="1:1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</row>
    <row r="453" spans="1:12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</row>
    <row r="454" spans="1:12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</row>
    <row r="455" spans="1:12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</row>
    <row r="456" spans="1:12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</row>
    <row r="457" spans="1:12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</row>
    <row r="458" spans="1:12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</row>
    <row r="459" spans="1:12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</row>
    <row r="460" spans="1:12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</row>
    <row r="461" spans="1:12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</row>
    <row r="462" spans="1:1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</row>
    <row r="463" spans="1:12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</row>
    <row r="464" spans="1:12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</row>
    <row r="465" spans="1:12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</row>
    <row r="466" spans="1:12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</row>
    <row r="467" spans="1:12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</row>
    <row r="468" spans="1:12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</row>
    <row r="469" spans="1:12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</row>
    <row r="470" spans="1:12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</row>
    <row r="471" spans="1:12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</row>
    <row r="472" spans="1:1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</row>
    <row r="473" spans="1:12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</row>
    <row r="474" spans="1:12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</row>
    <row r="475" spans="1:12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</row>
    <row r="476" spans="1:12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</row>
  </sheetData>
  <mergeCells count="65">
    <mergeCell ref="D198:D200"/>
    <mergeCell ref="E198:E200"/>
    <mergeCell ref="D201:D203"/>
    <mergeCell ref="E201:E203"/>
    <mergeCell ref="D204:D206"/>
    <mergeCell ref="E204:E206"/>
    <mergeCell ref="E189:E191"/>
    <mergeCell ref="D192:D194"/>
    <mergeCell ref="E192:E194"/>
    <mergeCell ref="D195:D197"/>
    <mergeCell ref="E195:E197"/>
    <mergeCell ref="C168:F170"/>
    <mergeCell ref="G168:I168"/>
    <mergeCell ref="C171:C206"/>
    <mergeCell ref="D171:D173"/>
    <mergeCell ref="E171:E173"/>
    <mergeCell ref="D174:D176"/>
    <mergeCell ref="E174:E176"/>
    <mergeCell ref="D177:D179"/>
    <mergeCell ref="E177:E179"/>
    <mergeCell ref="D180:D182"/>
    <mergeCell ref="E180:E182"/>
    <mergeCell ref="D183:D185"/>
    <mergeCell ref="E183:E185"/>
    <mergeCell ref="D186:D188"/>
    <mergeCell ref="E186:E188"/>
    <mergeCell ref="D189:D191"/>
    <mergeCell ref="C1:H1"/>
    <mergeCell ref="D6:G6"/>
    <mergeCell ref="C6:C7"/>
    <mergeCell ref="H6:H7"/>
    <mergeCell ref="C3:H3"/>
    <mergeCell ref="C4:H4"/>
    <mergeCell ref="O26:O28"/>
    <mergeCell ref="P26:P28"/>
    <mergeCell ref="O29:O31"/>
    <mergeCell ref="P29:P31"/>
    <mergeCell ref="O17:O19"/>
    <mergeCell ref="P17:P19"/>
    <mergeCell ref="O20:O22"/>
    <mergeCell ref="P20:P22"/>
    <mergeCell ref="O23:O25"/>
    <mergeCell ref="P23:P25"/>
    <mergeCell ref="H64:I64"/>
    <mergeCell ref="O41:O43"/>
    <mergeCell ref="P41:P43"/>
    <mergeCell ref="C65:H65"/>
    <mergeCell ref="P32:P34"/>
    <mergeCell ref="O32:O34"/>
    <mergeCell ref="C146:E146"/>
    <mergeCell ref="C64:E64"/>
    <mergeCell ref="R6:U6"/>
    <mergeCell ref="O35:O37"/>
    <mergeCell ref="P35:P37"/>
    <mergeCell ref="O38:O40"/>
    <mergeCell ref="P38:P40"/>
    <mergeCell ref="N6:Q7"/>
    <mergeCell ref="O8:O10"/>
    <mergeCell ref="P8:P10"/>
    <mergeCell ref="O11:O13"/>
    <mergeCell ref="P11:P13"/>
    <mergeCell ref="O14:O16"/>
    <mergeCell ref="P14:P16"/>
    <mergeCell ref="C67:H67"/>
    <mergeCell ref="C68:H68"/>
  </mergeCells>
  <printOptions horizontalCentered="1" verticalCentered="1"/>
  <pageMargins left="0.31496062992125984" right="0.23622047244094491" top="0.6692913385826772" bottom="0.39370078740157483" header="0.31496062992125984" footer="0.31496062992125984"/>
  <pageSetup paperSize="9" scale="60" orientation="portrait" r:id="rId1"/>
  <rowBreaks count="1" manualBreakCount="1">
    <brk id="63" min="2" max="7" man="1"/>
  </rowBreaks>
  <colBreaks count="1" manualBreakCount="1">
    <brk id="9" max="1048575" man="1"/>
  </colBreaks>
  <ignoredErrors>
    <ignoredError sqref="H12:H62 G59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V81"/>
  <sheetViews>
    <sheetView showGridLines="0" view="pageBreakPreview" topLeftCell="D1" zoomScaleNormal="90" zoomScaleSheetLayoutView="100" workbookViewId="0">
      <selection activeCell="U41" sqref="U41"/>
    </sheetView>
  </sheetViews>
  <sheetFormatPr baseColWidth="10" defaultRowHeight="12.75"/>
  <cols>
    <col min="1" max="1" width="10.42578125" style="1" customWidth="1"/>
    <col min="2" max="2" width="80.140625" style="1" customWidth="1"/>
    <col min="3" max="3" width="12.7109375" style="1" customWidth="1"/>
    <col min="4" max="4" width="13.42578125" style="1" customWidth="1"/>
    <col min="5" max="5" width="12.7109375" style="120" customWidth="1"/>
    <col min="6" max="9" width="12.7109375" style="1" customWidth="1"/>
    <col min="10" max="10" width="12.7109375" style="120" customWidth="1"/>
    <col min="11" max="11" width="13.5703125" style="1" customWidth="1"/>
    <col min="12" max="12" width="13.28515625" style="1" customWidth="1"/>
    <col min="13" max="14" width="14.140625" style="1" customWidth="1"/>
    <col min="15" max="15" width="16.28515625" style="1" customWidth="1"/>
    <col min="16" max="16" width="3.140625" style="1" customWidth="1"/>
    <col min="17" max="17" width="11.42578125" style="1"/>
    <col min="18" max="18" width="5.85546875" style="1" customWidth="1"/>
    <col min="19" max="19" width="6" style="1" customWidth="1"/>
    <col min="20" max="20" width="13.140625" style="1" customWidth="1"/>
    <col min="21" max="21" width="15.5703125" style="1" customWidth="1"/>
    <col min="22" max="16384" width="11.42578125" style="1"/>
  </cols>
  <sheetData>
    <row r="1" spans="2:35" ht="25.5">
      <c r="R1" s="40"/>
      <c r="S1" s="40"/>
      <c r="T1" s="40"/>
      <c r="U1" s="40"/>
      <c r="V1" s="367"/>
      <c r="W1" s="367"/>
      <c r="X1" s="367"/>
      <c r="Y1" s="367"/>
      <c r="Z1" s="367"/>
      <c r="AA1" s="367"/>
      <c r="AB1" s="367"/>
      <c r="AC1" s="367"/>
      <c r="AD1" s="367"/>
      <c r="AE1" s="367"/>
      <c r="AF1" s="367"/>
      <c r="AG1" s="367"/>
      <c r="AH1" s="367"/>
      <c r="AI1" s="40"/>
    </row>
    <row r="2" spans="2:35" ht="20.25">
      <c r="B2" s="776" t="s">
        <v>255</v>
      </c>
      <c r="C2" s="776"/>
      <c r="D2" s="776"/>
      <c r="E2" s="776"/>
      <c r="F2" s="776"/>
      <c r="G2" s="776"/>
      <c r="H2" s="776"/>
      <c r="I2" s="776"/>
      <c r="J2" s="776"/>
      <c r="K2" s="776"/>
      <c r="L2" s="776"/>
      <c r="M2" s="776"/>
      <c r="N2" s="776"/>
      <c r="O2" s="776"/>
      <c r="R2" s="40"/>
      <c r="S2" s="40"/>
      <c r="T2" s="40"/>
      <c r="U2" s="366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40"/>
    </row>
    <row r="3" spans="2:35" ht="20.25">
      <c r="B3" s="95" t="s">
        <v>62</v>
      </c>
      <c r="C3" s="264"/>
      <c r="D3" s="264"/>
      <c r="E3" s="278"/>
      <c r="F3" s="264"/>
      <c r="G3" s="264"/>
      <c r="H3" s="264"/>
      <c r="I3" s="264"/>
      <c r="J3" s="278"/>
      <c r="K3" s="264"/>
      <c r="L3" s="264"/>
      <c r="M3" s="264"/>
      <c r="N3" s="264"/>
      <c r="O3" s="264"/>
      <c r="R3" s="40"/>
      <c r="S3" s="40"/>
      <c r="T3" s="40"/>
      <c r="U3" s="366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40"/>
    </row>
    <row r="4" spans="2:35" ht="20.25">
      <c r="B4" s="776" t="s">
        <v>165</v>
      </c>
      <c r="C4" s="776"/>
      <c r="D4" s="776"/>
      <c r="E4" s="776"/>
      <c r="F4" s="776"/>
      <c r="G4" s="776"/>
      <c r="H4" s="776"/>
      <c r="I4" s="776"/>
      <c r="J4" s="776"/>
      <c r="K4" s="776"/>
      <c r="L4" s="776"/>
      <c r="M4" s="776"/>
      <c r="N4" s="776"/>
      <c r="O4" s="776"/>
      <c r="P4" s="27"/>
      <c r="Q4" s="27"/>
      <c r="R4" s="27"/>
      <c r="S4" s="27"/>
      <c r="T4" s="27"/>
      <c r="U4" s="366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27"/>
    </row>
    <row r="5" spans="2:35" ht="20.25">
      <c r="B5" s="776" t="s">
        <v>33</v>
      </c>
      <c r="C5" s="776"/>
      <c r="D5" s="776"/>
      <c r="E5" s="776"/>
      <c r="F5" s="776"/>
      <c r="G5" s="776"/>
      <c r="H5" s="776"/>
      <c r="I5" s="776"/>
      <c r="J5" s="776"/>
      <c r="K5" s="776"/>
      <c r="L5" s="776"/>
      <c r="M5" s="776"/>
      <c r="N5" s="776"/>
      <c r="O5" s="776"/>
      <c r="P5" s="27"/>
      <c r="Q5" s="27"/>
      <c r="R5" s="27"/>
      <c r="S5" s="27"/>
      <c r="T5" s="27"/>
      <c r="U5" s="366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27"/>
    </row>
    <row r="6" spans="2:35" ht="20.25">
      <c r="B6" s="777">
        <v>2019</v>
      </c>
      <c r="C6" s="777"/>
      <c r="D6" s="777"/>
      <c r="E6" s="777"/>
      <c r="F6" s="777"/>
      <c r="G6" s="777"/>
      <c r="H6" s="777"/>
      <c r="I6" s="777"/>
      <c r="J6" s="777"/>
      <c r="K6" s="777"/>
      <c r="L6" s="777"/>
      <c r="M6" s="777"/>
      <c r="N6" s="777"/>
      <c r="O6" s="777"/>
      <c r="P6" s="27"/>
      <c r="Q6" s="27"/>
      <c r="R6" s="27"/>
      <c r="S6" s="27"/>
      <c r="T6" s="27"/>
      <c r="U6" s="366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27"/>
    </row>
    <row r="7" spans="2:35" ht="13.5" thickBot="1">
      <c r="B7" s="778"/>
      <c r="C7" s="778"/>
      <c r="D7" s="778"/>
      <c r="E7" s="778"/>
      <c r="F7" s="778"/>
      <c r="G7" s="778"/>
      <c r="H7" s="104"/>
      <c r="M7" s="27"/>
      <c r="N7" s="27"/>
      <c r="O7" s="27"/>
      <c r="P7" s="27"/>
      <c r="Q7" s="27"/>
      <c r="R7" s="27"/>
      <c r="S7" s="27"/>
      <c r="T7" s="27"/>
      <c r="U7" s="366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27"/>
    </row>
    <row r="8" spans="2:35" ht="31.5" customHeight="1" thickBot="1">
      <c r="B8" s="779" t="s">
        <v>32</v>
      </c>
      <c r="C8" s="780" t="s">
        <v>31</v>
      </c>
      <c r="D8" s="780"/>
      <c r="E8" s="780"/>
      <c r="F8" s="780"/>
      <c r="G8" s="780"/>
      <c r="H8" s="780"/>
      <c r="I8" s="780"/>
      <c r="J8" s="780"/>
      <c r="K8" s="780"/>
      <c r="L8" s="780"/>
      <c r="M8" s="780"/>
      <c r="N8" s="780"/>
      <c r="O8" s="781" t="s">
        <v>71</v>
      </c>
      <c r="P8" s="21"/>
      <c r="Q8" s="366"/>
      <c r="R8"/>
      <c r="S8"/>
      <c r="T8"/>
      <c r="U8"/>
      <c r="V8"/>
      <c r="W8"/>
      <c r="X8"/>
      <c r="Y8"/>
      <c r="Z8"/>
      <c r="AA8"/>
      <c r="AB8"/>
      <c r="AC8"/>
      <c r="AD8"/>
      <c r="AE8" s="127"/>
      <c r="AF8" s="127"/>
      <c r="AG8" s="127"/>
      <c r="AH8" s="127"/>
      <c r="AI8" s="27"/>
    </row>
    <row r="9" spans="2:35" ht="35.25" customHeight="1" thickBot="1">
      <c r="B9" s="779"/>
      <c r="C9" s="497" t="s">
        <v>0</v>
      </c>
      <c r="D9" s="497" t="s">
        <v>1</v>
      </c>
      <c r="E9" s="497" t="s">
        <v>2</v>
      </c>
      <c r="F9" s="497" t="s">
        <v>8</v>
      </c>
      <c r="G9" s="497" t="s">
        <v>3</v>
      </c>
      <c r="H9" s="497" t="s">
        <v>4</v>
      </c>
      <c r="I9" s="497" t="s">
        <v>5</v>
      </c>
      <c r="J9" s="497" t="s">
        <v>65</v>
      </c>
      <c r="K9" s="497" t="s">
        <v>66</v>
      </c>
      <c r="L9" s="497" t="s">
        <v>67</v>
      </c>
      <c r="M9" s="497" t="s">
        <v>68</v>
      </c>
      <c r="N9" s="497" t="s">
        <v>69</v>
      </c>
      <c r="O9" s="782"/>
      <c r="P9" s="17"/>
      <c r="Q9" s="366"/>
      <c r="R9"/>
      <c r="S9"/>
      <c r="T9"/>
      <c r="U9"/>
      <c r="V9"/>
      <c r="W9"/>
      <c r="X9"/>
      <c r="Y9"/>
      <c r="Z9"/>
      <c r="AA9"/>
      <c r="AB9"/>
      <c r="AC9"/>
      <c r="AD9"/>
      <c r="AE9" s="127"/>
      <c r="AF9" s="127"/>
      <c r="AG9" s="127"/>
      <c r="AH9" s="127"/>
      <c r="AI9" s="27"/>
    </row>
    <row r="10" spans="2:35" ht="34.5" customHeight="1">
      <c r="B10" s="490" t="s">
        <v>111</v>
      </c>
      <c r="C10" s="498">
        <v>0</v>
      </c>
      <c r="D10" s="499">
        <v>0</v>
      </c>
      <c r="E10" s="499">
        <v>4</v>
      </c>
      <c r="F10" s="499">
        <v>8</v>
      </c>
      <c r="G10" s="499">
        <v>3</v>
      </c>
      <c r="H10" s="499">
        <v>1</v>
      </c>
      <c r="I10" s="499">
        <v>2</v>
      </c>
      <c r="J10" s="499">
        <v>0</v>
      </c>
      <c r="K10" s="499">
        <v>1</v>
      </c>
      <c r="L10" s="499">
        <v>0</v>
      </c>
      <c r="M10" s="499">
        <v>3</v>
      </c>
      <c r="N10" s="500">
        <v>0</v>
      </c>
      <c r="O10" s="496">
        <f>SUM(C10:N10)</f>
        <v>22</v>
      </c>
      <c r="P10" s="27"/>
      <c r="Q10" s="366"/>
      <c r="R10"/>
      <c r="S10"/>
      <c r="T10"/>
      <c r="U10"/>
      <c r="V10"/>
      <c r="W10"/>
      <c r="X10"/>
      <c r="Y10"/>
      <c r="Z10"/>
      <c r="AA10"/>
      <c r="AB10"/>
      <c r="AC10"/>
      <c r="AD10"/>
      <c r="AE10" s="127"/>
      <c r="AF10" s="127"/>
      <c r="AG10" s="127"/>
      <c r="AH10" s="127"/>
      <c r="AI10" s="27"/>
    </row>
    <row r="11" spans="2:35" ht="24.75" customHeight="1">
      <c r="B11" s="490" t="s">
        <v>44</v>
      </c>
      <c r="C11" s="501">
        <v>0</v>
      </c>
      <c r="D11" s="415">
        <v>3</v>
      </c>
      <c r="E11" s="415">
        <v>1</v>
      </c>
      <c r="F11" s="415">
        <v>38</v>
      </c>
      <c r="G11" s="415">
        <v>4</v>
      </c>
      <c r="H11" s="415">
        <v>0</v>
      </c>
      <c r="I11" s="415">
        <v>3</v>
      </c>
      <c r="J11" s="415">
        <v>0</v>
      </c>
      <c r="K11" s="415">
        <v>3</v>
      </c>
      <c r="L11" s="415">
        <v>57</v>
      </c>
      <c r="M11" s="415">
        <v>2</v>
      </c>
      <c r="N11" s="502">
        <v>0</v>
      </c>
      <c r="O11" s="496">
        <f t="shared" ref="O11:O24" si="0">SUM(C11:N11)</f>
        <v>111</v>
      </c>
      <c r="P11" s="27"/>
      <c r="Q11" s="366"/>
      <c r="R11"/>
      <c r="S11"/>
      <c r="T11"/>
      <c r="U11"/>
      <c r="V11"/>
      <c r="W11"/>
      <c r="X11"/>
      <c r="Y11"/>
      <c r="Z11"/>
      <c r="AA11"/>
      <c r="AB11"/>
      <c r="AC11"/>
      <c r="AD11"/>
      <c r="AE11" s="127"/>
      <c r="AF11" s="127"/>
      <c r="AG11" s="127"/>
      <c r="AH11" s="127"/>
      <c r="AI11" s="27"/>
    </row>
    <row r="12" spans="2:35" ht="24.75" customHeight="1">
      <c r="B12" s="490" t="s">
        <v>45</v>
      </c>
      <c r="C12" s="501">
        <v>4</v>
      </c>
      <c r="D12" s="415">
        <v>4</v>
      </c>
      <c r="E12" s="415">
        <v>5</v>
      </c>
      <c r="F12" s="415">
        <v>6</v>
      </c>
      <c r="G12" s="415">
        <v>5</v>
      </c>
      <c r="H12" s="415">
        <v>7</v>
      </c>
      <c r="I12" s="415">
        <v>7</v>
      </c>
      <c r="J12" s="415">
        <v>14</v>
      </c>
      <c r="K12" s="415">
        <v>5</v>
      </c>
      <c r="L12" s="415">
        <v>13</v>
      </c>
      <c r="M12" s="415">
        <v>10</v>
      </c>
      <c r="N12" s="502">
        <v>6</v>
      </c>
      <c r="O12" s="496">
        <f t="shared" si="0"/>
        <v>86</v>
      </c>
      <c r="P12" s="27"/>
      <c r="Q12" s="366"/>
      <c r="R12"/>
      <c r="S12"/>
      <c r="T12"/>
      <c r="U12"/>
      <c r="V12"/>
      <c r="W12"/>
      <c r="X12"/>
      <c r="Y12"/>
      <c r="Z12"/>
      <c r="AA12"/>
      <c r="AB12"/>
      <c r="AC12"/>
      <c r="AD12"/>
      <c r="AE12" s="127"/>
      <c r="AF12" s="127"/>
      <c r="AG12" s="127"/>
      <c r="AH12" s="127"/>
      <c r="AI12" s="27"/>
    </row>
    <row r="13" spans="2:35" ht="24.75" customHeight="1">
      <c r="B13" s="490" t="s">
        <v>46</v>
      </c>
      <c r="C13" s="501">
        <v>12</v>
      </c>
      <c r="D13" s="415">
        <v>4</v>
      </c>
      <c r="E13" s="415">
        <v>11</v>
      </c>
      <c r="F13" s="415">
        <v>4</v>
      </c>
      <c r="G13" s="415">
        <v>11</v>
      </c>
      <c r="H13" s="415">
        <v>4</v>
      </c>
      <c r="I13" s="415">
        <v>14</v>
      </c>
      <c r="J13" s="415">
        <v>7</v>
      </c>
      <c r="K13" s="415">
        <v>15</v>
      </c>
      <c r="L13" s="415">
        <v>8</v>
      </c>
      <c r="M13" s="415">
        <v>6</v>
      </c>
      <c r="N13" s="502">
        <v>4</v>
      </c>
      <c r="O13" s="496">
        <f t="shared" si="0"/>
        <v>100</v>
      </c>
      <c r="P13" s="27"/>
      <c r="Q13" s="366"/>
      <c r="R13"/>
      <c r="S13"/>
      <c r="T13"/>
      <c r="U13"/>
      <c r="V13"/>
      <c r="W13"/>
      <c r="X13"/>
      <c r="Y13"/>
      <c r="Z13"/>
      <c r="AA13"/>
      <c r="AB13"/>
      <c r="AC13"/>
      <c r="AD13"/>
      <c r="AE13" s="127"/>
      <c r="AF13" s="127"/>
      <c r="AG13" s="127"/>
      <c r="AH13" s="127"/>
      <c r="AI13" s="27"/>
    </row>
    <row r="14" spans="2:35" ht="24.75" customHeight="1">
      <c r="B14" s="490" t="s">
        <v>47</v>
      </c>
      <c r="C14" s="501">
        <v>0</v>
      </c>
      <c r="D14" s="415">
        <v>0</v>
      </c>
      <c r="E14" s="415">
        <v>1</v>
      </c>
      <c r="F14" s="415">
        <v>0</v>
      </c>
      <c r="G14" s="415">
        <v>1</v>
      </c>
      <c r="H14" s="415">
        <v>0</v>
      </c>
      <c r="I14" s="415">
        <v>0</v>
      </c>
      <c r="J14" s="415">
        <v>1</v>
      </c>
      <c r="K14" s="415">
        <v>1</v>
      </c>
      <c r="L14" s="415">
        <v>0</v>
      </c>
      <c r="M14" s="415">
        <v>0</v>
      </c>
      <c r="N14" s="502">
        <v>0</v>
      </c>
      <c r="O14" s="496">
        <f t="shared" si="0"/>
        <v>4</v>
      </c>
      <c r="P14" s="27"/>
      <c r="Q14" s="366"/>
      <c r="R14"/>
      <c r="S14"/>
      <c r="T14"/>
      <c r="U14"/>
      <c r="V14"/>
      <c r="W14"/>
      <c r="X14"/>
      <c r="Y14"/>
      <c r="Z14"/>
      <c r="AA14"/>
      <c r="AB14"/>
      <c r="AC14"/>
      <c r="AD14"/>
      <c r="AE14" s="127"/>
      <c r="AF14" s="127"/>
      <c r="AG14" s="127"/>
      <c r="AH14" s="127"/>
      <c r="AI14" s="27"/>
    </row>
    <row r="15" spans="2:35" ht="24.75" customHeight="1">
      <c r="B15" s="490" t="s">
        <v>48</v>
      </c>
      <c r="C15" s="501">
        <v>7</v>
      </c>
      <c r="D15" s="415">
        <v>7</v>
      </c>
      <c r="E15" s="415">
        <v>7</v>
      </c>
      <c r="F15" s="415">
        <v>4</v>
      </c>
      <c r="G15" s="415">
        <v>9</v>
      </c>
      <c r="H15" s="415">
        <v>4</v>
      </c>
      <c r="I15" s="415">
        <v>6</v>
      </c>
      <c r="J15" s="415">
        <v>16</v>
      </c>
      <c r="K15" s="415">
        <v>6</v>
      </c>
      <c r="L15" s="415">
        <v>5</v>
      </c>
      <c r="M15" s="415">
        <v>3</v>
      </c>
      <c r="N15" s="502">
        <v>10</v>
      </c>
      <c r="O15" s="496">
        <f t="shared" si="0"/>
        <v>84</v>
      </c>
      <c r="P15" s="27"/>
      <c r="Q15" s="366"/>
      <c r="R15"/>
      <c r="S15"/>
      <c r="T15"/>
      <c r="U15"/>
      <c r="V15"/>
      <c r="W15"/>
      <c r="X15"/>
      <c r="Y15"/>
      <c r="Z15"/>
      <c r="AA15"/>
      <c r="AB15"/>
      <c r="AC15"/>
      <c r="AD15"/>
      <c r="AE15" s="127"/>
      <c r="AF15" s="127"/>
      <c r="AG15" s="127"/>
      <c r="AH15" s="127"/>
      <c r="AI15" s="27"/>
    </row>
    <row r="16" spans="2:35" ht="24.75" customHeight="1">
      <c r="B16" s="490" t="s">
        <v>198</v>
      </c>
      <c r="C16" s="501">
        <v>12</v>
      </c>
      <c r="D16" s="415">
        <v>4</v>
      </c>
      <c r="E16" s="415">
        <v>10</v>
      </c>
      <c r="F16" s="415">
        <v>15</v>
      </c>
      <c r="G16" s="415">
        <v>13</v>
      </c>
      <c r="H16" s="415">
        <v>6</v>
      </c>
      <c r="I16" s="415">
        <v>8</v>
      </c>
      <c r="J16" s="415">
        <v>8</v>
      </c>
      <c r="K16" s="415">
        <v>8</v>
      </c>
      <c r="L16" s="415">
        <v>17</v>
      </c>
      <c r="M16" s="415">
        <v>12</v>
      </c>
      <c r="N16" s="502">
        <v>8</v>
      </c>
      <c r="O16" s="496">
        <f t="shared" si="0"/>
        <v>121</v>
      </c>
      <c r="P16" s="27"/>
      <c r="Q16" s="366"/>
      <c r="R16"/>
      <c r="S16"/>
      <c r="T16"/>
      <c r="U16"/>
      <c r="V16"/>
      <c r="W16"/>
      <c r="X16"/>
      <c r="Y16"/>
      <c r="Z16"/>
      <c r="AA16"/>
      <c r="AB16"/>
      <c r="AC16"/>
      <c r="AD16"/>
      <c r="AE16" s="127"/>
      <c r="AF16" s="127"/>
      <c r="AG16" s="127"/>
      <c r="AH16" s="127"/>
      <c r="AI16" s="27"/>
    </row>
    <row r="17" spans="2:48" ht="24.75" customHeight="1">
      <c r="B17" s="490" t="s">
        <v>50</v>
      </c>
      <c r="C17" s="501">
        <v>9</v>
      </c>
      <c r="D17" s="415">
        <v>2</v>
      </c>
      <c r="E17" s="415">
        <v>9</v>
      </c>
      <c r="F17" s="415">
        <v>20</v>
      </c>
      <c r="G17" s="415">
        <v>5</v>
      </c>
      <c r="H17" s="415">
        <v>13</v>
      </c>
      <c r="I17" s="415">
        <v>3</v>
      </c>
      <c r="J17" s="415">
        <v>2</v>
      </c>
      <c r="K17" s="415">
        <v>6</v>
      </c>
      <c r="L17" s="415">
        <v>11</v>
      </c>
      <c r="M17" s="415">
        <v>2</v>
      </c>
      <c r="N17" s="502">
        <v>3</v>
      </c>
      <c r="O17" s="496">
        <f t="shared" si="0"/>
        <v>85</v>
      </c>
      <c r="P17" s="27"/>
      <c r="Q17" s="366"/>
      <c r="R17"/>
      <c r="S17"/>
      <c r="T17"/>
      <c r="U17"/>
      <c r="V17"/>
      <c r="W17"/>
      <c r="X17"/>
      <c r="Y17"/>
      <c r="Z17"/>
      <c r="AA17"/>
      <c r="AB17"/>
      <c r="AC17"/>
      <c r="AD17"/>
      <c r="AE17" s="127"/>
      <c r="AF17" s="127"/>
      <c r="AG17" s="127"/>
      <c r="AH17" s="127"/>
      <c r="AI17" s="27"/>
    </row>
    <row r="18" spans="2:48" ht="24.75" customHeight="1">
      <c r="B18" s="490" t="s">
        <v>51</v>
      </c>
      <c r="C18" s="501">
        <v>6</v>
      </c>
      <c r="D18" s="415">
        <v>8</v>
      </c>
      <c r="E18" s="415">
        <v>3</v>
      </c>
      <c r="F18" s="415">
        <v>6</v>
      </c>
      <c r="G18" s="415">
        <v>9</v>
      </c>
      <c r="H18" s="415">
        <v>3</v>
      </c>
      <c r="I18" s="415">
        <v>5</v>
      </c>
      <c r="J18" s="415">
        <v>4</v>
      </c>
      <c r="K18" s="415">
        <v>11</v>
      </c>
      <c r="L18" s="415">
        <v>9</v>
      </c>
      <c r="M18" s="415">
        <v>7</v>
      </c>
      <c r="N18" s="502">
        <v>5</v>
      </c>
      <c r="O18" s="496">
        <f t="shared" si="0"/>
        <v>76</v>
      </c>
      <c r="P18" s="27"/>
      <c r="Q18" s="366"/>
      <c r="R18"/>
      <c r="S18"/>
      <c r="T18"/>
      <c r="U18"/>
      <c r="V18"/>
      <c r="W18"/>
      <c r="X18"/>
      <c r="Y18"/>
      <c r="Z18"/>
      <c r="AA18"/>
      <c r="AB18"/>
      <c r="AC18"/>
      <c r="AD18"/>
      <c r="AE18" s="27"/>
      <c r="AF18" s="27"/>
      <c r="AG18" s="27"/>
      <c r="AH18" s="27"/>
      <c r="AI18" s="27"/>
    </row>
    <row r="19" spans="2:48" ht="24.75" customHeight="1">
      <c r="B19" s="490" t="s">
        <v>57</v>
      </c>
      <c r="C19" s="501">
        <v>0</v>
      </c>
      <c r="D19" s="415">
        <v>4</v>
      </c>
      <c r="E19" s="415">
        <v>0</v>
      </c>
      <c r="F19" s="415">
        <v>1</v>
      </c>
      <c r="G19" s="415">
        <v>0</v>
      </c>
      <c r="H19" s="415">
        <v>3</v>
      </c>
      <c r="I19" s="415">
        <v>2</v>
      </c>
      <c r="J19" s="415">
        <v>0</v>
      </c>
      <c r="K19" s="415">
        <v>4</v>
      </c>
      <c r="L19" s="415">
        <v>6</v>
      </c>
      <c r="M19" s="415">
        <v>1</v>
      </c>
      <c r="N19" s="502">
        <v>2</v>
      </c>
      <c r="O19" s="496">
        <f t="shared" si="0"/>
        <v>23</v>
      </c>
      <c r="P19" s="27"/>
      <c r="Q19" s="366"/>
      <c r="R19"/>
      <c r="S19"/>
      <c r="T19"/>
      <c r="U19"/>
      <c r="V19"/>
      <c r="W19"/>
      <c r="X19"/>
      <c r="Y19"/>
      <c r="Z19"/>
      <c r="AA19"/>
      <c r="AB19"/>
      <c r="AC19"/>
      <c r="AD19"/>
      <c r="AE19" s="27"/>
      <c r="AF19" s="27"/>
      <c r="AG19" s="27"/>
      <c r="AH19" s="27"/>
      <c r="AI19" s="27"/>
    </row>
    <row r="20" spans="2:48" ht="24.75" customHeight="1">
      <c r="B20" s="490" t="s">
        <v>58</v>
      </c>
      <c r="C20" s="501">
        <v>50</v>
      </c>
      <c r="D20" s="415">
        <v>37</v>
      </c>
      <c r="E20" s="415">
        <v>62</v>
      </c>
      <c r="F20" s="415">
        <v>44</v>
      </c>
      <c r="G20" s="415">
        <v>40</v>
      </c>
      <c r="H20" s="415">
        <v>49</v>
      </c>
      <c r="I20" s="415">
        <v>47</v>
      </c>
      <c r="J20" s="415">
        <v>30</v>
      </c>
      <c r="K20" s="415">
        <v>49</v>
      </c>
      <c r="L20" s="415">
        <v>41</v>
      </c>
      <c r="M20" s="415">
        <v>30</v>
      </c>
      <c r="N20" s="502">
        <v>14</v>
      </c>
      <c r="O20" s="496">
        <f t="shared" si="0"/>
        <v>493</v>
      </c>
      <c r="P20" s="27"/>
      <c r="Q20" s="366"/>
      <c r="R20"/>
      <c r="S20"/>
      <c r="T20"/>
      <c r="U20"/>
      <c r="V20"/>
      <c r="W20"/>
      <c r="X20"/>
      <c r="Y20"/>
      <c r="Z20"/>
      <c r="AA20"/>
      <c r="AB20"/>
      <c r="AC20"/>
      <c r="AD20"/>
      <c r="AE20" s="27"/>
      <c r="AF20" s="27"/>
      <c r="AG20" s="27"/>
      <c r="AH20" s="27"/>
      <c r="AI20" s="27"/>
    </row>
    <row r="21" spans="2:48" ht="24.75" customHeight="1">
      <c r="B21" s="490" t="s">
        <v>52</v>
      </c>
      <c r="C21" s="501">
        <v>2</v>
      </c>
      <c r="D21" s="415">
        <v>5</v>
      </c>
      <c r="E21" s="415">
        <v>2</v>
      </c>
      <c r="F21" s="415">
        <v>9</v>
      </c>
      <c r="G21" s="415">
        <v>1</v>
      </c>
      <c r="H21" s="415">
        <v>3</v>
      </c>
      <c r="I21" s="415">
        <v>1</v>
      </c>
      <c r="J21" s="415">
        <v>4</v>
      </c>
      <c r="K21" s="415">
        <v>6</v>
      </c>
      <c r="L21" s="415">
        <v>9</v>
      </c>
      <c r="M21" s="415">
        <v>3</v>
      </c>
      <c r="N21" s="502">
        <v>1</v>
      </c>
      <c r="O21" s="496">
        <f t="shared" si="0"/>
        <v>46</v>
      </c>
      <c r="P21" s="27"/>
      <c r="Q21" s="366"/>
      <c r="R21"/>
      <c r="S21"/>
      <c r="T21"/>
      <c r="U21"/>
      <c r="V21"/>
      <c r="W21"/>
      <c r="X21"/>
      <c r="Y21"/>
      <c r="Z21"/>
      <c r="AA21"/>
      <c r="AB21"/>
      <c r="AC21"/>
      <c r="AD21"/>
      <c r="AE21" s="27"/>
      <c r="AF21" s="27"/>
      <c r="AG21" s="27"/>
      <c r="AH21" s="27"/>
      <c r="AI21" s="27"/>
    </row>
    <row r="22" spans="2:48" ht="24.75" customHeight="1">
      <c r="B22" s="490" t="s">
        <v>53</v>
      </c>
      <c r="C22" s="501">
        <v>2</v>
      </c>
      <c r="D22" s="415">
        <v>0</v>
      </c>
      <c r="E22" s="415">
        <v>1</v>
      </c>
      <c r="F22" s="415">
        <v>2</v>
      </c>
      <c r="G22" s="415">
        <v>4</v>
      </c>
      <c r="H22" s="415">
        <v>3</v>
      </c>
      <c r="I22" s="415">
        <v>0</v>
      </c>
      <c r="J22" s="415">
        <v>3</v>
      </c>
      <c r="K22" s="415">
        <v>3</v>
      </c>
      <c r="L22" s="415">
        <v>3</v>
      </c>
      <c r="M22" s="415">
        <v>1</v>
      </c>
      <c r="N22" s="502">
        <v>2</v>
      </c>
      <c r="O22" s="496">
        <f t="shared" si="0"/>
        <v>24</v>
      </c>
      <c r="P22" s="27"/>
      <c r="Q22" s="366"/>
      <c r="R22"/>
      <c r="S22"/>
      <c r="T22"/>
      <c r="U22"/>
      <c r="V22"/>
      <c r="W22"/>
      <c r="X22"/>
      <c r="Y22"/>
      <c r="Z22"/>
      <c r="AA22"/>
      <c r="AB22"/>
      <c r="AC22"/>
      <c r="AD22"/>
      <c r="AE22" s="27"/>
      <c r="AF22" s="27"/>
      <c r="AG22" s="27"/>
      <c r="AH22" s="27"/>
      <c r="AI22" s="27"/>
    </row>
    <row r="23" spans="2:48" ht="24.75" customHeight="1">
      <c r="B23" s="490" t="s">
        <v>157</v>
      </c>
      <c r="C23" s="501">
        <v>6</v>
      </c>
      <c r="D23" s="415">
        <v>6</v>
      </c>
      <c r="E23" s="415">
        <v>8</v>
      </c>
      <c r="F23" s="415">
        <v>7</v>
      </c>
      <c r="G23" s="415">
        <v>14</v>
      </c>
      <c r="H23" s="415">
        <v>11</v>
      </c>
      <c r="I23" s="415">
        <v>4</v>
      </c>
      <c r="J23" s="415">
        <v>4</v>
      </c>
      <c r="K23" s="415">
        <v>4</v>
      </c>
      <c r="L23" s="415">
        <v>8</v>
      </c>
      <c r="M23" s="415">
        <v>23</v>
      </c>
      <c r="N23" s="502">
        <v>5</v>
      </c>
      <c r="O23" s="496">
        <f t="shared" si="0"/>
        <v>100</v>
      </c>
      <c r="P23" s="27"/>
      <c r="Q23" s="366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27"/>
      <c r="AF23" s="27"/>
      <c r="AG23" s="27"/>
      <c r="AH23" s="27"/>
      <c r="AI23" s="27"/>
    </row>
    <row r="24" spans="2:48" s="270" customFormat="1" ht="24.75" customHeight="1">
      <c r="B24" s="490" t="s">
        <v>223</v>
      </c>
      <c r="C24" s="501">
        <v>0</v>
      </c>
      <c r="D24" s="415">
        <v>0</v>
      </c>
      <c r="E24" s="415">
        <v>0</v>
      </c>
      <c r="F24" s="415">
        <v>0</v>
      </c>
      <c r="G24" s="415">
        <v>0</v>
      </c>
      <c r="H24" s="415">
        <v>0</v>
      </c>
      <c r="I24" s="415">
        <v>1</v>
      </c>
      <c r="J24" s="415">
        <v>0</v>
      </c>
      <c r="K24" s="415">
        <v>0</v>
      </c>
      <c r="L24" s="415">
        <v>0</v>
      </c>
      <c r="M24" s="415">
        <v>0</v>
      </c>
      <c r="N24" s="502">
        <v>0</v>
      </c>
      <c r="O24" s="496">
        <f t="shared" si="0"/>
        <v>1</v>
      </c>
      <c r="P24" s="171"/>
      <c r="Q24" s="366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71"/>
      <c r="AF24" s="171"/>
      <c r="AG24" s="171"/>
      <c r="AH24" s="171"/>
      <c r="AI24" s="171"/>
    </row>
    <row r="25" spans="2:48" ht="12" customHeight="1" thickBot="1">
      <c r="B25" s="491"/>
      <c r="C25" s="503"/>
      <c r="D25" s="504"/>
      <c r="E25" s="504"/>
      <c r="F25" s="504"/>
      <c r="G25" s="504"/>
      <c r="H25" s="504"/>
      <c r="I25" s="504"/>
      <c r="J25" s="504"/>
      <c r="K25" s="504"/>
      <c r="L25" s="504"/>
      <c r="M25" s="504"/>
      <c r="N25" s="505"/>
      <c r="O25" s="496"/>
      <c r="P25" s="27"/>
      <c r="Q25" s="366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27"/>
      <c r="AF25" s="27"/>
      <c r="AG25" s="27"/>
      <c r="AH25" s="27"/>
      <c r="AI25" s="27"/>
    </row>
    <row r="26" spans="2:48" ht="37.5" customHeight="1">
      <c r="B26" s="492" t="s">
        <v>6</v>
      </c>
      <c r="C26" s="494">
        <f>SUM(C10:C25)</f>
        <v>110</v>
      </c>
      <c r="D26" s="493">
        <f t="shared" ref="D26:N26" si="1">SUM(D10:D25)</f>
        <v>84</v>
      </c>
      <c r="E26" s="493">
        <f t="shared" si="1"/>
        <v>124</v>
      </c>
      <c r="F26" s="493">
        <f t="shared" si="1"/>
        <v>164</v>
      </c>
      <c r="G26" s="493">
        <f>SUM(G10:G25)</f>
        <v>119</v>
      </c>
      <c r="H26" s="493">
        <f t="shared" si="1"/>
        <v>107</v>
      </c>
      <c r="I26" s="493">
        <f t="shared" si="1"/>
        <v>103</v>
      </c>
      <c r="J26" s="493">
        <f t="shared" si="1"/>
        <v>93</v>
      </c>
      <c r="K26" s="493">
        <f t="shared" si="1"/>
        <v>122</v>
      </c>
      <c r="L26" s="493">
        <f t="shared" si="1"/>
        <v>187</v>
      </c>
      <c r="M26" s="493">
        <f t="shared" si="1"/>
        <v>103</v>
      </c>
      <c r="N26" s="495">
        <f t="shared" si="1"/>
        <v>60</v>
      </c>
      <c r="O26" s="493">
        <f>SUM(O10:O25)</f>
        <v>1376</v>
      </c>
      <c r="P26" s="27"/>
      <c r="Q26" s="366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27"/>
      <c r="AF26" s="27"/>
      <c r="AG26" s="27"/>
      <c r="AH26" s="27"/>
      <c r="AI26" s="27"/>
      <c r="AN26" s="40"/>
      <c r="AO26" s="40"/>
      <c r="AP26" s="40"/>
      <c r="AQ26" s="40"/>
      <c r="AR26" s="40"/>
      <c r="AS26" s="40"/>
      <c r="AT26" s="40"/>
      <c r="AU26" s="40"/>
      <c r="AV26" s="40"/>
    </row>
    <row r="27" spans="2:48" ht="15.75">
      <c r="B27" s="78"/>
      <c r="C27" s="306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125"/>
      <c r="P27" s="27"/>
      <c r="Q27" s="27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27"/>
      <c r="AH27" s="27"/>
      <c r="AI27" s="27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</row>
    <row r="28" spans="2:48" ht="12" customHeight="1">
      <c r="M28" s="27"/>
      <c r="N28" s="125"/>
      <c r="O28" s="125"/>
      <c r="P28" s="27"/>
      <c r="Q28" s="27"/>
      <c r="R28" s="27"/>
      <c r="S28" s="27"/>
      <c r="T28" s="416" t="s">
        <v>44</v>
      </c>
      <c r="U28" s="383">
        <v>111</v>
      </c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</row>
    <row r="29" spans="2:48" ht="12.75" customHeight="1">
      <c r="M29" s="27"/>
      <c r="N29" s="125"/>
      <c r="O29" s="125"/>
      <c r="P29" s="27"/>
      <c r="Q29" s="27"/>
      <c r="R29" s="27"/>
      <c r="S29" s="27"/>
      <c r="T29" s="416" t="s">
        <v>46</v>
      </c>
      <c r="U29" s="383">
        <v>100</v>
      </c>
      <c r="V29" s="774"/>
      <c r="W29" s="774"/>
      <c r="X29" s="775"/>
      <c r="Y29" s="775"/>
      <c r="Z29" s="775"/>
      <c r="AA29" s="775"/>
      <c r="AB29" s="775"/>
      <c r="AC29" s="775"/>
      <c r="AD29" s="775"/>
      <c r="AE29" s="775"/>
      <c r="AF29" s="775"/>
      <c r="AG29" s="775"/>
      <c r="AH29" s="775"/>
      <c r="AI29" s="775"/>
      <c r="AJ29" s="234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</row>
    <row r="30" spans="2:48" ht="12.75" customHeight="1">
      <c r="M30" s="27"/>
      <c r="N30" s="125"/>
      <c r="O30" s="125"/>
      <c r="P30" s="27"/>
      <c r="Q30" s="27"/>
      <c r="R30" s="27"/>
      <c r="S30" s="27"/>
      <c r="T30" s="416" t="s">
        <v>198</v>
      </c>
      <c r="U30" s="383">
        <v>121</v>
      </c>
      <c r="V30" s="774"/>
      <c r="W30" s="774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36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</row>
    <row r="31" spans="2:48" ht="12.75" customHeight="1">
      <c r="M31" s="27"/>
      <c r="N31" s="125"/>
      <c r="O31" s="125"/>
      <c r="P31" s="27"/>
      <c r="Q31" s="27"/>
      <c r="R31" s="27"/>
      <c r="S31" s="27"/>
      <c r="T31" s="416" t="s">
        <v>58</v>
      </c>
      <c r="U31" s="383">
        <v>493</v>
      </c>
      <c r="V31" s="774"/>
      <c r="W31" s="774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36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</row>
    <row r="32" spans="2:48" ht="12.75" customHeight="1">
      <c r="M32" s="27"/>
      <c r="N32" s="125"/>
      <c r="O32" s="125"/>
      <c r="P32" s="27"/>
      <c r="Q32" s="27"/>
      <c r="R32" s="27"/>
      <c r="S32" s="27"/>
      <c r="T32" s="416" t="s">
        <v>157</v>
      </c>
      <c r="U32" s="383">
        <v>100</v>
      </c>
      <c r="V32" s="417">
        <f>SUM(U28:U32)</f>
        <v>925</v>
      </c>
      <c r="W32" s="237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6"/>
      <c r="AJ32" s="236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</row>
    <row r="33" spans="13:48" ht="12.75" customHeight="1">
      <c r="M33" s="27"/>
      <c r="N33" s="125"/>
      <c r="O33" s="125"/>
      <c r="P33" s="27"/>
      <c r="Q33" s="27"/>
      <c r="R33" s="27"/>
      <c r="S33" s="27"/>
      <c r="T33" s="330" t="s">
        <v>175</v>
      </c>
      <c r="U33" s="310">
        <f>1376-925</f>
        <v>451</v>
      </c>
      <c r="V33" s="328">
        <f>SUM(U28:U32)</f>
        <v>925</v>
      </c>
      <c r="W33" s="237"/>
      <c r="X33" s="236"/>
      <c r="Y33" s="236"/>
      <c r="Z33" s="236"/>
      <c r="AA33" s="236"/>
      <c r="AB33" s="236"/>
      <c r="AC33" s="236"/>
      <c r="AD33" s="236"/>
      <c r="AE33" s="236"/>
      <c r="AF33" s="236"/>
      <c r="AG33" s="236"/>
      <c r="AH33" s="236"/>
      <c r="AI33" s="236"/>
      <c r="AJ33" s="236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</row>
    <row r="34" spans="13:48" ht="15.75">
      <c r="M34" s="27"/>
      <c r="N34" s="125"/>
      <c r="O34" s="125"/>
      <c r="P34" s="27"/>
      <c r="Q34" s="27"/>
      <c r="R34" s="27"/>
      <c r="S34" s="27"/>
      <c r="U34" s="310">
        <f>SUM(U28:U33)</f>
        <v>1376</v>
      </c>
      <c r="V34" s="327"/>
      <c r="W34" s="237"/>
      <c r="X34" s="236"/>
      <c r="Y34" s="236"/>
      <c r="Z34" s="236"/>
      <c r="AA34" s="236"/>
      <c r="AB34" s="236"/>
      <c r="AC34" s="236"/>
      <c r="AD34" s="236"/>
      <c r="AE34" s="236"/>
      <c r="AF34" s="236"/>
      <c r="AG34" s="236"/>
      <c r="AH34" s="236"/>
      <c r="AI34" s="236"/>
      <c r="AJ34" s="236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</row>
    <row r="35" spans="13:48">
      <c r="M35" s="27"/>
      <c r="N35" s="125"/>
      <c r="O35" s="125"/>
      <c r="P35" s="27"/>
      <c r="Q35" s="27"/>
      <c r="R35" s="27"/>
      <c r="S35" s="40"/>
      <c r="T35" s="40"/>
      <c r="U35" s="329">
        <v>1376</v>
      </c>
      <c r="V35" s="327"/>
      <c r="W35" s="237"/>
      <c r="X35" s="236"/>
      <c r="Y35" s="236"/>
      <c r="Z35" s="236"/>
      <c r="AA35" s="236"/>
      <c r="AB35" s="236"/>
      <c r="AC35" s="236"/>
      <c r="AD35" s="236"/>
      <c r="AE35" s="236"/>
      <c r="AF35" s="236"/>
      <c r="AG35" s="236"/>
      <c r="AH35" s="236"/>
      <c r="AI35" s="236"/>
      <c r="AJ35" s="236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</row>
    <row r="36" spans="13:48">
      <c r="M36" s="27"/>
      <c r="N36" s="125"/>
      <c r="O36" s="125"/>
      <c r="P36" s="27"/>
      <c r="Q36" s="27"/>
      <c r="R36" s="27"/>
      <c r="U36" s="40"/>
      <c r="V36" s="327"/>
      <c r="W36" s="237"/>
      <c r="X36" s="236"/>
      <c r="Y36" s="236"/>
      <c r="Z36" s="236"/>
      <c r="AA36" s="236"/>
      <c r="AB36" s="236"/>
      <c r="AC36" s="236"/>
      <c r="AD36" s="236"/>
      <c r="AE36" s="236"/>
      <c r="AF36" s="236"/>
      <c r="AG36" s="236"/>
      <c r="AH36" s="236"/>
      <c r="AI36" s="236"/>
      <c r="AJ36" s="236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</row>
    <row r="37" spans="13:48">
      <c r="M37" s="27"/>
      <c r="N37" s="125"/>
      <c r="O37" s="125"/>
      <c r="P37" s="27"/>
      <c r="Q37" s="27"/>
      <c r="R37" s="27"/>
      <c r="U37" s="40"/>
      <c r="V37" s="327"/>
      <c r="W37" s="237"/>
      <c r="X37" s="236"/>
      <c r="Y37" s="236"/>
      <c r="Z37" s="236"/>
      <c r="AA37" s="236"/>
      <c r="AB37" s="236"/>
      <c r="AC37" s="236"/>
      <c r="AD37" s="236"/>
      <c r="AE37" s="236"/>
      <c r="AF37" s="236"/>
      <c r="AG37" s="236"/>
      <c r="AH37" s="236"/>
      <c r="AI37" s="236"/>
      <c r="AJ37" s="236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</row>
    <row r="38" spans="13:48" ht="12" customHeight="1">
      <c r="M38" s="27"/>
      <c r="N38" s="125"/>
      <c r="O38" s="125"/>
      <c r="P38" s="27"/>
      <c r="Q38" s="27"/>
      <c r="R38" s="27"/>
      <c r="U38" s="40"/>
      <c r="V38" s="327"/>
      <c r="W38" s="237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6"/>
      <c r="AJ38" s="236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</row>
    <row r="39" spans="13:48">
      <c r="M39" s="27"/>
      <c r="N39" s="125"/>
      <c r="O39" s="125"/>
      <c r="P39" s="27"/>
      <c r="Q39" s="27"/>
      <c r="R39" s="27"/>
      <c r="U39" s="40"/>
      <c r="V39" s="327"/>
      <c r="W39" s="237"/>
      <c r="X39" s="236"/>
      <c r="Y39" s="236"/>
      <c r="Z39" s="236"/>
      <c r="AA39" s="236"/>
      <c r="AB39" s="236"/>
      <c r="AC39" s="236"/>
      <c r="AD39" s="236"/>
      <c r="AE39" s="236"/>
      <c r="AF39" s="236"/>
      <c r="AG39" s="236"/>
      <c r="AH39" s="236"/>
      <c r="AI39" s="236"/>
      <c r="AJ39" s="236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</row>
    <row r="40" spans="13:48">
      <c r="M40" s="27"/>
      <c r="N40" s="125"/>
      <c r="O40" s="125"/>
      <c r="P40" s="27"/>
      <c r="Q40" s="27"/>
      <c r="R40" s="27"/>
      <c r="U40" s="40"/>
      <c r="V40" s="327"/>
      <c r="W40" s="237"/>
      <c r="X40" s="236"/>
      <c r="Y40" s="236"/>
      <c r="Z40" s="236"/>
      <c r="AA40" s="236"/>
      <c r="AB40" s="236"/>
      <c r="AC40" s="236"/>
      <c r="AD40" s="236"/>
      <c r="AE40" s="236"/>
      <c r="AF40" s="236"/>
      <c r="AG40" s="236"/>
      <c r="AH40" s="236"/>
      <c r="AI40" s="236"/>
      <c r="AJ40" s="236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</row>
    <row r="41" spans="13:48">
      <c r="M41" s="27"/>
      <c r="N41" s="125"/>
      <c r="O41" s="125"/>
      <c r="P41" s="27"/>
      <c r="Q41" s="27"/>
      <c r="R41" s="27"/>
      <c r="U41" s="40"/>
      <c r="V41" s="327"/>
      <c r="W41" s="237"/>
      <c r="X41" s="236"/>
      <c r="Y41" s="236"/>
      <c r="Z41" s="236"/>
      <c r="AA41" s="236"/>
      <c r="AB41" s="236"/>
      <c r="AC41" s="236"/>
      <c r="AD41" s="236"/>
      <c r="AE41" s="236"/>
      <c r="AF41" s="236"/>
      <c r="AG41" s="236"/>
      <c r="AH41" s="236"/>
      <c r="AI41" s="236"/>
      <c r="AJ41" s="236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</row>
    <row r="42" spans="13:48">
      <c r="M42" s="27"/>
      <c r="N42" s="125"/>
      <c r="O42" s="125"/>
      <c r="P42" s="27"/>
      <c r="Q42" s="27"/>
      <c r="R42" s="27"/>
      <c r="U42" s="40"/>
      <c r="V42" s="327"/>
      <c r="W42" s="237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</row>
    <row r="43" spans="13:48">
      <c r="M43" s="27"/>
      <c r="N43" s="125"/>
      <c r="O43" s="125"/>
      <c r="P43" s="27"/>
      <c r="Q43" s="27"/>
      <c r="R43" s="27"/>
      <c r="U43" s="40"/>
      <c r="V43" s="327"/>
      <c r="W43" s="237"/>
      <c r="X43" s="236"/>
      <c r="Y43" s="236"/>
      <c r="Z43" s="236"/>
      <c r="AA43" s="236"/>
      <c r="AB43" s="236"/>
      <c r="AC43" s="236"/>
      <c r="AD43" s="236"/>
      <c r="AE43" s="236"/>
      <c r="AF43" s="236"/>
      <c r="AG43" s="236"/>
      <c r="AH43" s="236"/>
      <c r="AI43" s="236"/>
      <c r="AJ43" s="236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</row>
    <row r="44" spans="13:48">
      <c r="M44" s="27"/>
      <c r="N44" s="125"/>
      <c r="O44" s="125"/>
      <c r="P44" s="27"/>
      <c r="Q44" s="27"/>
      <c r="R44" s="27"/>
      <c r="U44" s="40"/>
      <c r="V44" s="327"/>
      <c r="W44" s="237"/>
      <c r="X44" s="236"/>
      <c r="Y44" s="236"/>
      <c r="Z44" s="236"/>
      <c r="AA44" s="236"/>
      <c r="AB44" s="236"/>
      <c r="AC44" s="236"/>
      <c r="AD44" s="236"/>
      <c r="AE44" s="236"/>
      <c r="AF44" s="236"/>
      <c r="AG44" s="236"/>
      <c r="AH44" s="236"/>
      <c r="AI44" s="236"/>
      <c r="AJ44" s="236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</row>
    <row r="45" spans="13:48">
      <c r="N45" s="120"/>
      <c r="O45" s="120"/>
      <c r="U45" s="40"/>
      <c r="V45" s="327"/>
      <c r="W45" s="237"/>
      <c r="X45" s="236"/>
      <c r="Y45" s="236"/>
      <c r="Z45" s="236"/>
      <c r="AA45" s="236"/>
      <c r="AB45" s="236"/>
      <c r="AC45" s="236"/>
      <c r="AD45" s="236"/>
      <c r="AE45" s="236"/>
      <c r="AF45" s="236"/>
      <c r="AG45" s="236"/>
      <c r="AH45" s="236"/>
      <c r="AI45" s="236"/>
      <c r="AJ45" s="236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</row>
    <row r="46" spans="13:48">
      <c r="N46" s="120"/>
      <c r="O46" s="120"/>
      <c r="U46" s="40"/>
      <c r="V46" s="327"/>
      <c r="W46" s="237"/>
      <c r="X46" s="236"/>
      <c r="Y46" s="236"/>
      <c r="Z46" s="236"/>
      <c r="AA46" s="236"/>
      <c r="AB46" s="236"/>
      <c r="AC46" s="236"/>
      <c r="AD46" s="236"/>
      <c r="AE46" s="236"/>
      <c r="AF46" s="236"/>
      <c r="AG46" s="236"/>
      <c r="AH46" s="236"/>
      <c r="AI46" s="236"/>
      <c r="AJ46" s="236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</row>
    <row r="47" spans="13:48">
      <c r="N47" s="120"/>
      <c r="O47" s="120"/>
      <c r="U47" s="40"/>
      <c r="V47" s="40"/>
      <c r="W47" s="40"/>
      <c r="X47" s="238"/>
      <c r="Y47" s="238"/>
      <c r="Z47" s="238"/>
      <c r="AA47" s="238"/>
      <c r="AB47" s="238"/>
      <c r="AC47" s="238"/>
      <c r="AD47" s="238"/>
      <c r="AE47" s="238"/>
      <c r="AF47" s="238"/>
      <c r="AG47" s="238"/>
      <c r="AH47" s="238"/>
      <c r="AI47" s="238"/>
      <c r="AJ47" s="238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</row>
    <row r="48" spans="13:48"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</row>
    <row r="49" spans="1:48"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</row>
    <row r="50" spans="1:48"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</row>
    <row r="51" spans="1:48"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</row>
    <row r="52" spans="1:48"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</row>
    <row r="53" spans="1:48"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</row>
    <row r="54" spans="1:48"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</row>
    <row r="55" spans="1:48" ht="15">
      <c r="B55" s="78" t="s">
        <v>227</v>
      </c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</row>
    <row r="56" spans="1:48" ht="15">
      <c r="B56" s="78" t="s">
        <v>226</v>
      </c>
      <c r="C56" s="255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</row>
    <row r="57" spans="1:48" ht="18">
      <c r="B57" s="294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</row>
    <row r="58" spans="1:48">
      <c r="B58" s="27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</row>
    <row r="61" spans="1:48">
      <c r="A61" s="130"/>
    </row>
    <row r="62" spans="1:48" ht="20.100000000000001" customHeight="1">
      <c r="B62" s="40"/>
      <c r="C62" s="23"/>
      <c r="D62" s="10"/>
      <c r="E62" s="101"/>
      <c r="F62" s="10"/>
      <c r="G62" s="10"/>
      <c r="H62" s="10"/>
    </row>
    <row r="63" spans="1:48" ht="20.100000000000001" customHeight="1">
      <c r="B63" s="182"/>
      <c r="C63" s="182"/>
      <c r="D63" s="182"/>
      <c r="E63" s="309"/>
      <c r="F63" s="182"/>
      <c r="G63" s="182"/>
      <c r="H63" s="182"/>
      <c r="I63" s="182"/>
      <c r="J63" s="309"/>
      <c r="K63" s="182"/>
      <c r="L63" s="182"/>
      <c r="M63" s="182"/>
      <c r="N63" s="182"/>
      <c r="O63" s="182"/>
      <c r="P63" s="182"/>
      <c r="Q63" s="182"/>
    </row>
    <row r="64" spans="1:48" ht="20.100000000000001" customHeight="1">
      <c r="B64" s="182"/>
      <c r="C64" s="182"/>
      <c r="D64" s="182"/>
      <c r="E64" s="309"/>
      <c r="F64" s="182"/>
      <c r="G64" s="182"/>
      <c r="H64" s="182"/>
      <c r="I64" s="182"/>
      <c r="J64" s="309"/>
      <c r="K64" s="182"/>
      <c r="L64" s="182"/>
      <c r="M64" s="182"/>
      <c r="N64" s="182"/>
      <c r="O64" s="182"/>
      <c r="P64" s="182"/>
      <c r="Q64" s="182"/>
    </row>
    <row r="65" spans="2:17" ht="20.100000000000001" customHeight="1">
      <c r="B65" s="182"/>
      <c r="C65" s="182"/>
      <c r="D65" s="182"/>
      <c r="E65" s="309"/>
      <c r="F65" s="182"/>
      <c r="G65" s="182"/>
      <c r="H65" s="182"/>
      <c r="I65" s="182"/>
      <c r="J65" s="309"/>
      <c r="K65" s="182"/>
      <c r="L65" s="182"/>
      <c r="M65" s="182"/>
      <c r="N65" s="182"/>
      <c r="O65" s="182"/>
      <c r="P65" s="182"/>
      <c r="Q65" s="182"/>
    </row>
    <row r="66" spans="2:17" ht="20.100000000000001" customHeight="1">
      <c r="B66" s="182"/>
      <c r="C66" s="182"/>
      <c r="D66" s="182"/>
      <c r="E66" s="309"/>
      <c r="F66" s="182"/>
      <c r="G66" s="182"/>
      <c r="H66" s="182"/>
      <c r="I66" s="182"/>
      <c r="J66" s="309"/>
      <c r="K66" s="182"/>
      <c r="L66" s="182"/>
      <c r="M66" s="182"/>
      <c r="N66" s="182"/>
      <c r="O66" s="182"/>
      <c r="P66" s="182"/>
      <c r="Q66" s="182"/>
    </row>
    <row r="67" spans="2:17" ht="20.100000000000001" customHeight="1">
      <c r="B67" s="182"/>
      <c r="C67" s="182"/>
      <c r="D67" s="182"/>
      <c r="E67" s="309"/>
      <c r="F67" s="182"/>
      <c r="G67" s="182"/>
      <c r="H67" s="182"/>
      <c r="I67" s="182"/>
      <c r="J67" s="309"/>
      <c r="K67" s="182"/>
      <c r="L67" s="182"/>
      <c r="M67" s="182"/>
      <c r="N67" s="182"/>
      <c r="O67" s="182"/>
      <c r="P67" s="182"/>
      <c r="Q67" s="182"/>
    </row>
    <row r="68" spans="2:17" ht="20.100000000000001" customHeight="1">
      <c r="B68" s="182"/>
      <c r="C68" s="182"/>
      <c r="D68" s="182"/>
      <c r="E68" s="309"/>
      <c r="F68" s="182"/>
      <c r="G68" s="182"/>
      <c r="H68" s="182"/>
      <c r="I68" s="182"/>
      <c r="J68" s="309"/>
      <c r="K68" s="182"/>
      <c r="L68" s="182"/>
      <c r="M68" s="182"/>
      <c r="N68" s="182"/>
      <c r="O68" s="182"/>
      <c r="P68" s="182"/>
      <c r="Q68" s="182"/>
    </row>
    <row r="69" spans="2:17" ht="20.100000000000001" customHeight="1">
      <c r="B69" s="182"/>
      <c r="C69" s="182"/>
      <c r="D69" s="182"/>
      <c r="E69" s="309"/>
      <c r="F69" s="182"/>
      <c r="G69" s="182"/>
      <c r="H69" s="182"/>
      <c r="I69" s="182"/>
      <c r="J69" s="309"/>
      <c r="K69" s="182"/>
      <c r="L69" s="182"/>
      <c r="M69" s="182"/>
      <c r="N69" s="182"/>
      <c r="O69" s="182"/>
      <c r="P69" s="182"/>
      <c r="Q69" s="182"/>
    </row>
    <row r="70" spans="2:17" ht="20.100000000000001" customHeight="1">
      <c r="B70" s="182"/>
      <c r="C70" s="182"/>
      <c r="D70" s="182"/>
      <c r="E70" s="309"/>
      <c r="F70" s="182"/>
      <c r="G70" s="182"/>
      <c r="H70" s="182"/>
      <c r="I70" s="182"/>
      <c r="J70" s="309"/>
      <c r="K70" s="182"/>
      <c r="L70" s="182"/>
      <c r="M70" s="182"/>
      <c r="N70" s="182"/>
      <c r="O70" s="182"/>
      <c r="P70" s="182"/>
      <c r="Q70" s="182"/>
    </row>
    <row r="71" spans="2:17">
      <c r="B71" s="182"/>
      <c r="C71" s="182"/>
      <c r="D71" s="182"/>
      <c r="E71" s="309"/>
      <c r="F71" s="182"/>
      <c r="G71" s="182"/>
      <c r="H71" s="182"/>
      <c r="I71" s="182"/>
      <c r="J71" s="309"/>
      <c r="K71" s="182"/>
      <c r="L71" s="182"/>
      <c r="M71" s="182"/>
      <c r="N71" s="182"/>
      <c r="O71" s="182"/>
      <c r="P71" s="182"/>
      <c r="Q71" s="182"/>
    </row>
    <row r="72" spans="2:17">
      <c r="B72" s="182"/>
      <c r="C72" s="182"/>
      <c r="D72" s="182"/>
      <c r="E72" s="309"/>
      <c r="F72" s="182"/>
      <c r="G72" s="182"/>
      <c r="H72" s="182"/>
      <c r="I72" s="182"/>
      <c r="J72" s="309"/>
      <c r="K72" s="182"/>
      <c r="L72" s="182"/>
      <c r="M72" s="182"/>
      <c r="N72" s="182"/>
      <c r="O72" s="182"/>
      <c r="P72" s="182"/>
      <c r="Q72" s="182"/>
    </row>
    <row r="73" spans="2:17">
      <c r="B73" s="182"/>
      <c r="C73" s="182"/>
      <c r="D73" s="182"/>
      <c r="E73" s="309"/>
      <c r="F73" s="182"/>
      <c r="G73" s="182"/>
      <c r="H73" s="182"/>
      <c r="I73" s="182"/>
      <c r="J73" s="309"/>
      <c r="K73" s="182"/>
      <c r="L73" s="182"/>
      <c r="M73" s="182"/>
      <c r="N73" s="182"/>
      <c r="O73" s="182"/>
      <c r="P73" s="182"/>
      <c r="Q73" s="182"/>
    </row>
    <row r="74" spans="2:17">
      <c r="B74" s="182"/>
      <c r="C74" s="182"/>
      <c r="D74" s="182"/>
      <c r="E74" s="309"/>
      <c r="F74" s="182"/>
      <c r="G74" s="182"/>
      <c r="H74" s="182"/>
      <c r="I74" s="182"/>
      <c r="J74" s="309"/>
      <c r="K74" s="182"/>
      <c r="L74" s="182"/>
      <c r="M74" s="182"/>
      <c r="N74" s="182"/>
      <c r="O74" s="182"/>
      <c r="P74" s="182"/>
      <c r="Q74" s="182"/>
    </row>
    <row r="75" spans="2:17">
      <c r="B75" s="182"/>
      <c r="C75" s="182"/>
      <c r="D75" s="182"/>
      <c r="E75" s="309"/>
      <c r="F75" s="182"/>
      <c r="G75" s="182"/>
      <c r="H75" s="182"/>
      <c r="I75" s="182"/>
      <c r="J75" s="309"/>
      <c r="K75" s="182"/>
      <c r="L75" s="182"/>
      <c r="M75" s="182"/>
      <c r="N75" s="182"/>
      <c r="O75" s="182"/>
      <c r="P75" s="182"/>
      <c r="Q75" s="182"/>
    </row>
    <row r="76" spans="2:17">
      <c r="B76" s="182"/>
      <c r="C76" s="182"/>
      <c r="D76" s="182"/>
      <c r="E76" s="309"/>
      <c r="F76" s="182"/>
      <c r="G76" s="182"/>
      <c r="H76" s="182"/>
      <c r="I76" s="182"/>
      <c r="J76" s="309"/>
      <c r="K76" s="182"/>
      <c r="L76" s="182"/>
      <c r="M76" s="182"/>
      <c r="N76" s="182"/>
      <c r="O76" s="182"/>
      <c r="P76" s="182"/>
      <c r="Q76" s="182"/>
    </row>
    <row r="77" spans="2:17">
      <c r="B77" s="182"/>
      <c r="C77" s="182"/>
      <c r="D77" s="182"/>
      <c r="E77" s="309"/>
      <c r="F77" s="182"/>
      <c r="G77" s="182"/>
      <c r="H77" s="182"/>
      <c r="I77" s="182"/>
      <c r="J77" s="309"/>
      <c r="K77" s="182"/>
      <c r="L77" s="182"/>
      <c r="M77" s="182"/>
      <c r="N77" s="182"/>
      <c r="O77" s="182"/>
      <c r="P77" s="182"/>
      <c r="Q77" s="182"/>
    </row>
    <row r="78" spans="2:17">
      <c r="B78" s="182"/>
      <c r="C78" s="182"/>
      <c r="D78" s="182"/>
      <c r="E78" s="309"/>
      <c r="F78" s="182"/>
      <c r="G78" s="182"/>
      <c r="H78" s="182"/>
      <c r="I78" s="182"/>
      <c r="J78" s="309"/>
      <c r="K78" s="182"/>
      <c r="L78" s="182"/>
      <c r="M78" s="182"/>
      <c r="N78" s="182"/>
      <c r="O78" s="182"/>
      <c r="P78" s="182"/>
      <c r="Q78" s="182"/>
    </row>
    <row r="79" spans="2:17">
      <c r="B79" s="182"/>
      <c r="C79" s="182"/>
      <c r="D79" s="182"/>
      <c r="E79" s="309"/>
      <c r="F79" s="182"/>
      <c r="G79" s="182"/>
      <c r="H79" s="182"/>
      <c r="I79" s="182"/>
      <c r="J79" s="309"/>
      <c r="K79" s="182"/>
      <c r="L79" s="182"/>
      <c r="M79" s="182"/>
      <c r="N79" s="182"/>
      <c r="O79" s="182"/>
      <c r="P79" s="182"/>
      <c r="Q79" s="182"/>
    </row>
    <row r="80" spans="2:17">
      <c r="B80" s="182"/>
      <c r="C80" s="182"/>
      <c r="D80" s="182"/>
      <c r="E80" s="309"/>
      <c r="F80" s="182"/>
      <c r="G80" s="182"/>
      <c r="H80" s="182"/>
      <c r="I80" s="182"/>
      <c r="J80" s="309"/>
      <c r="K80" s="182"/>
      <c r="L80" s="182"/>
      <c r="M80" s="182"/>
      <c r="N80" s="182"/>
      <c r="O80" s="182"/>
      <c r="P80" s="182"/>
      <c r="Q80" s="182"/>
    </row>
    <row r="81" spans="2:17">
      <c r="B81" s="182"/>
      <c r="C81" s="182"/>
      <c r="D81" s="182"/>
      <c r="E81" s="309"/>
      <c r="F81" s="182"/>
      <c r="G81" s="182"/>
      <c r="H81" s="182"/>
      <c r="I81" s="182"/>
      <c r="J81" s="309"/>
      <c r="K81" s="182"/>
      <c r="L81" s="182"/>
      <c r="M81" s="182"/>
      <c r="N81" s="182"/>
      <c r="O81" s="182"/>
      <c r="P81" s="182"/>
      <c r="Q81" s="182"/>
    </row>
  </sheetData>
  <sortState ref="E71:F87">
    <sortCondition descending="1" ref="F71:F87"/>
  </sortState>
  <mergeCells count="10">
    <mergeCell ref="V29:W31"/>
    <mergeCell ref="X29:AI29"/>
    <mergeCell ref="B2:O2"/>
    <mergeCell ref="B4:O4"/>
    <mergeCell ref="B5:O5"/>
    <mergeCell ref="B6:O6"/>
    <mergeCell ref="B7:G7"/>
    <mergeCell ref="B8:B9"/>
    <mergeCell ref="C8:N8"/>
    <mergeCell ref="O8:O9"/>
  </mergeCells>
  <printOptions horizontalCentered="1" verticalCentered="1"/>
  <pageMargins left="0" right="0" top="0.27559055118110237" bottom="0" header="0" footer="0"/>
  <pageSetup paperSize="9" scale="4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AF256"/>
  <sheetViews>
    <sheetView showGridLines="0" view="pageBreakPreview" zoomScale="85" zoomScaleNormal="85" zoomScaleSheetLayoutView="85" workbookViewId="0">
      <selection activeCell="U41" sqref="U41"/>
    </sheetView>
  </sheetViews>
  <sheetFormatPr baseColWidth="10" defaultRowHeight="12.75"/>
  <cols>
    <col min="1" max="1" width="2.42578125" style="1" customWidth="1"/>
    <col min="2" max="2" width="3.5703125" style="1" customWidth="1"/>
    <col min="3" max="3" width="34.140625" style="1" customWidth="1"/>
    <col min="4" max="4" width="13" style="1" customWidth="1"/>
    <col min="5" max="15" width="13.28515625" style="1" bestFit="1" customWidth="1"/>
    <col min="16" max="16" width="15.28515625" style="1" bestFit="1" customWidth="1"/>
    <col min="17" max="17" width="15.28515625" style="1" customWidth="1"/>
    <col min="18" max="19" width="11.42578125" style="1"/>
    <col min="20" max="20" width="15.140625" style="1" customWidth="1"/>
    <col min="21" max="21" width="13.42578125" style="1" bestFit="1" customWidth="1"/>
    <col min="22" max="16384" width="11.42578125" style="1"/>
  </cols>
  <sheetData>
    <row r="2" spans="3:32" ht="20.25">
      <c r="C2" s="787" t="s">
        <v>256</v>
      </c>
      <c r="D2" s="787"/>
      <c r="E2" s="787"/>
      <c r="F2" s="787"/>
      <c r="G2" s="787"/>
      <c r="H2" s="787"/>
      <c r="I2" s="787"/>
      <c r="J2" s="787"/>
      <c r="K2" s="787"/>
      <c r="L2" s="787"/>
      <c r="M2" s="787"/>
      <c r="N2" s="787"/>
      <c r="O2" s="787"/>
      <c r="P2" s="787"/>
      <c r="Q2" s="377"/>
    </row>
    <row r="3" spans="3:32" ht="20.25">
      <c r="C3" s="95" t="s">
        <v>62</v>
      </c>
      <c r="D3" s="265"/>
      <c r="E3" s="265"/>
      <c r="F3" s="265"/>
      <c r="G3" s="266"/>
      <c r="H3" s="265"/>
      <c r="I3" s="265"/>
      <c r="J3" s="265"/>
      <c r="K3" s="265"/>
      <c r="L3" s="265"/>
      <c r="M3" s="267"/>
      <c r="N3" s="267"/>
      <c r="O3" s="267"/>
      <c r="P3" s="267"/>
      <c r="Q3" s="267"/>
    </row>
    <row r="4" spans="3:32" ht="15.75" customHeight="1">
      <c r="C4" s="786" t="s">
        <v>166</v>
      </c>
      <c r="D4" s="786"/>
      <c r="E4" s="786"/>
      <c r="F4" s="786"/>
      <c r="G4" s="786"/>
      <c r="H4" s="786"/>
      <c r="I4" s="786"/>
      <c r="J4" s="786"/>
      <c r="K4" s="786"/>
      <c r="L4" s="786"/>
      <c r="M4" s="786"/>
      <c r="N4" s="786"/>
      <c r="O4" s="786"/>
      <c r="P4" s="786"/>
      <c r="Q4" s="376"/>
    </row>
    <row r="5" spans="3:32" ht="21" customHeight="1">
      <c r="C5" s="786" t="s">
        <v>112</v>
      </c>
      <c r="D5" s="786"/>
      <c r="E5" s="786"/>
      <c r="F5" s="786"/>
      <c r="G5" s="786"/>
      <c r="H5" s="786"/>
      <c r="I5" s="786"/>
      <c r="J5" s="786"/>
      <c r="K5" s="786"/>
      <c r="L5" s="786"/>
      <c r="M5" s="786"/>
      <c r="N5" s="786"/>
      <c r="O5" s="786"/>
      <c r="P5" s="786"/>
      <c r="Q5" s="376"/>
    </row>
    <row r="6" spans="3:32" ht="20.25">
      <c r="C6" s="786">
        <v>2019</v>
      </c>
      <c r="D6" s="786"/>
      <c r="E6" s="786"/>
      <c r="F6" s="786"/>
      <c r="G6" s="786"/>
      <c r="H6" s="786"/>
      <c r="I6" s="786"/>
      <c r="J6" s="786"/>
      <c r="K6" s="786"/>
      <c r="L6" s="786"/>
      <c r="M6" s="786"/>
      <c r="N6" s="786"/>
      <c r="O6" s="786"/>
      <c r="P6" s="786"/>
      <c r="Q6" s="376"/>
    </row>
    <row r="7" spans="3:32" ht="13.5" customHeight="1" thickBot="1">
      <c r="M7" s="19"/>
      <c r="N7" s="19"/>
      <c r="O7" s="19"/>
      <c r="P7" s="19"/>
      <c r="Q7" s="435"/>
    </row>
    <row r="8" spans="3:32" ht="36.75" customHeight="1" thickBot="1">
      <c r="C8" s="788" t="s">
        <v>184</v>
      </c>
      <c r="D8" s="789" t="s">
        <v>31</v>
      </c>
      <c r="E8" s="789"/>
      <c r="F8" s="789"/>
      <c r="G8" s="789"/>
      <c r="H8" s="789"/>
      <c r="I8" s="789"/>
      <c r="J8" s="789"/>
      <c r="K8" s="789"/>
      <c r="L8" s="789"/>
      <c r="M8" s="789"/>
      <c r="N8" s="789"/>
      <c r="O8" s="789"/>
      <c r="P8" s="785" t="s">
        <v>6</v>
      </c>
      <c r="Q8" s="435"/>
    </row>
    <row r="9" spans="3:32" ht="36.75" customHeight="1" thickBot="1">
      <c r="C9" s="785"/>
      <c r="D9" s="515" t="s">
        <v>0</v>
      </c>
      <c r="E9" s="515" t="s">
        <v>1</v>
      </c>
      <c r="F9" s="515" t="s">
        <v>2</v>
      </c>
      <c r="G9" s="515" t="s">
        <v>8</v>
      </c>
      <c r="H9" s="515" t="s">
        <v>3</v>
      </c>
      <c r="I9" s="515" t="s">
        <v>4</v>
      </c>
      <c r="J9" s="515" t="s">
        <v>5</v>
      </c>
      <c r="K9" s="515" t="s">
        <v>65</v>
      </c>
      <c r="L9" s="515" t="s">
        <v>66</v>
      </c>
      <c r="M9" s="515" t="s">
        <v>67</v>
      </c>
      <c r="N9" s="515" t="s">
        <v>68</v>
      </c>
      <c r="O9" s="515" t="s">
        <v>69</v>
      </c>
      <c r="P9" s="785"/>
      <c r="Q9" s="435"/>
    </row>
    <row r="10" spans="3:32" s="33" customFormat="1" ht="29.25" customHeight="1">
      <c r="C10" s="507" t="s">
        <v>236</v>
      </c>
      <c r="D10" s="516">
        <f>SUM(D11)</f>
        <v>0</v>
      </c>
      <c r="E10" s="517">
        <f t="shared" ref="E10:P10" si="0">SUM(E11)</f>
        <v>0</v>
      </c>
      <c r="F10" s="517">
        <f t="shared" si="0"/>
        <v>0</v>
      </c>
      <c r="G10" s="517">
        <f t="shared" si="0"/>
        <v>0</v>
      </c>
      <c r="H10" s="517">
        <f t="shared" si="0"/>
        <v>0</v>
      </c>
      <c r="I10" s="517">
        <f t="shared" si="0"/>
        <v>0</v>
      </c>
      <c r="J10" s="517">
        <f t="shared" si="0"/>
        <v>0</v>
      </c>
      <c r="K10" s="517">
        <f t="shared" si="0"/>
        <v>1</v>
      </c>
      <c r="L10" s="517">
        <f t="shared" si="0"/>
        <v>0</v>
      </c>
      <c r="M10" s="517">
        <f t="shared" si="0"/>
        <v>0</v>
      </c>
      <c r="N10" s="517">
        <f t="shared" si="0"/>
        <v>1</v>
      </c>
      <c r="O10" s="518">
        <f t="shared" si="0"/>
        <v>0</v>
      </c>
      <c r="P10" s="512">
        <f t="shared" si="0"/>
        <v>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3:32" s="33" customFormat="1" ht="18" customHeight="1">
      <c r="C11" s="508" t="s">
        <v>240</v>
      </c>
      <c r="D11" s="519">
        <v>0</v>
      </c>
      <c r="E11" s="305">
        <v>0</v>
      </c>
      <c r="F11" s="305">
        <v>0</v>
      </c>
      <c r="G11" s="305">
        <v>0</v>
      </c>
      <c r="H11" s="305">
        <v>0</v>
      </c>
      <c r="I11" s="305">
        <v>0</v>
      </c>
      <c r="J11" s="305">
        <v>0</v>
      </c>
      <c r="K11" s="305">
        <v>1</v>
      </c>
      <c r="L11" s="305">
        <v>0</v>
      </c>
      <c r="M11" s="305">
        <v>0</v>
      </c>
      <c r="N11" s="305">
        <v>1</v>
      </c>
      <c r="O11" s="514">
        <v>0</v>
      </c>
      <c r="P11" s="502">
        <f>SUM(D11:O11)</f>
        <v>2</v>
      </c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</row>
    <row r="12" spans="3:32" s="45" customFormat="1" ht="18" customHeight="1">
      <c r="C12" s="507" t="s">
        <v>237</v>
      </c>
      <c r="D12" s="520">
        <f>SUM(D13)</f>
        <v>1</v>
      </c>
      <c r="E12" s="361">
        <f t="shared" ref="E12:P12" si="1">SUM(E13)</f>
        <v>0</v>
      </c>
      <c r="F12" s="361">
        <f t="shared" si="1"/>
        <v>0</v>
      </c>
      <c r="G12" s="361">
        <f t="shared" si="1"/>
        <v>0</v>
      </c>
      <c r="H12" s="361">
        <f t="shared" si="1"/>
        <v>0</v>
      </c>
      <c r="I12" s="361">
        <f t="shared" si="1"/>
        <v>0</v>
      </c>
      <c r="J12" s="361">
        <f t="shared" si="1"/>
        <v>0</v>
      </c>
      <c r="K12" s="361">
        <f t="shared" si="1"/>
        <v>0</v>
      </c>
      <c r="L12" s="361">
        <f t="shared" si="1"/>
        <v>0</v>
      </c>
      <c r="M12" s="361">
        <f t="shared" si="1"/>
        <v>0</v>
      </c>
      <c r="N12" s="361">
        <f t="shared" si="1"/>
        <v>0</v>
      </c>
      <c r="O12" s="521">
        <f t="shared" si="1"/>
        <v>0</v>
      </c>
      <c r="P12" s="513">
        <f t="shared" si="1"/>
        <v>1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3:32" s="45" customFormat="1" ht="18" customHeight="1">
      <c r="C13" s="508" t="s">
        <v>241</v>
      </c>
      <c r="D13" s="519">
        <v>1</v>
      </c>
      <c r="E13" s="305">
        <v>0</v>
      </c>
      <c r="F13" s="305">
        <v>0</v>
      </c>
      <c r="G13" s="305">
        <v>0</v>
      </c>
      <c r="H13" s="305">
        <v>0</v>
      </c>
      <c r="I13" s="305">
        <v>0</v>
      </c>
      <c r="J13" s="305">
        <v>0</v>
      </c>
      <c r="K13" s="305">
        <v>0</v>
      </c>
      <c r="L13" s="305">
        <v>0</v>
      </c>
      <c r="M13" s="305">
        <v>0</v>
      </c>
      <c r="N13" s="305">
        <v>0</v>
      </c>
      <c r="O13" s="514">
        <v>0</v>
      </c>
      <c r="P13" s="502">
        <f>SUM(D13:O13)</f>
        <v>1</v>
      </c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</row>
    <row r="14" spans="3:32" s="45" customFormat="1" ht="18" customHeight="1">
      <c r="C14" s="507" t="s">
        <v>34</v>
      </c>
      <c r="D14" s="520">
        <f>SUM(D15:D16)</f>
        <v>7</v>
      </c>
      <c r="E14" s="361">
        <f t="shared" ref="E14:P14" si="2">SUM(E15:E16)</f>
        <v>0</v>
      </c>
      <c r="F14" s="361">
        <f t="shared" si="2"/>
        <v>2</v>
      </c>
      <c r="G14" s="361">
        <f t="shared" si="2"/>
        <v>10</v>
      </c>
      <c r="H14" s="361">
        <f t="shared" si="2"/>
        <v>4</v>
      </c>
      <c r="I14" s="361">
        <f t="shared" si="2"/>
        <v>8</v>
      </c>
      <c r="J14" s="361">
        <f t="shared" si="2"/>
        <v>8</v>
      </c>
      <c r="K14" s="361">
        <f t="shared" si="2"/>
        <v>2</v>
      </c>
      <c r="L14" s="361">
        <f t="shared" si="2"/>
        <v>10</v>
      </c>
      <c r="M14" s="361">
        <f t="shared" si="2"/>
        <v>8</v>
      </c>
      <c r="N14" s="361">
        <f t="shared" si="2"/>
        <v>10</v>
      </c>
      <c r="O14" s="521">
        <f t="shared" si="2"/>
        <v>1</v>
      </c>
      <c r="P14" s="513">
        <f t="shared" si="2"/>
        <v>70</v>
      </c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</row>
    <row r="15" spans="3:32" s="45" customFormat="1" ht="18" customHeight="1">
      <c r="C15" s="508" t="s">
        <v>34</v>
      </c>
      <c r="D15" s="519">
        <v>7</v>
      </c>
      <c r="E15" s="305">
        <v>0</v>
      </c>
      <c r="F15" s="305">
        <v>2</v>
      </c>
      <c r="G15" s="305">
        <v>10</v>
      </c>
      <c r="H15" s="305">
        <v>4</v>
      </c>
      <c r="I15" s="305">
        <v>8</v>
      </c>
      <c r="J15" s="305">
        <v>8</v>
      </c>
      <c r="K15" s="305">
        <v>2</v>
      </c>
      <c r="L15" s="305">
        <v>10</v>
      </c>
      <c r="M15" s="305">
        <v>8</v>
      </c>
      <c r="N15" s="305">
        <v>5</v>
      </c>
      <c r="O15" s="514">
        <v>1</v>
      </c>
      <c r="P15" s="502">
        <f>SUM(D15:O15)</f>
        <v>65</v>
      </c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</row>
    <row r="16" spans="3:32" s="45" customFormat="1" ht="18" customHeight="1">
      <c r="C16" s="508" t="s">
        <v>242</v>
      </c>
      <c r="D16" s="519">
        <v>0</v>
      </c>
      <c r="E16" s="305">
        <v>0</v>
      </c>
      <c r="F16" s="305">
        <v>0</v>
      </c>
      <c r="G16" s="305">
        <v>0</v>
      </c>
      <c r="H16" s="305">
        <v>0</v>
      </c>
      <c r="I16" s="305">
        <v>0</v>
      </c>
      <c r="J16" s="305">
        <v>0</v>
      </c>
      <c r="K16" s="305">
        <v>0</v>
      </c>
      <c r="L16" s="305">
        <v>0</v>
      </c>
      <c r="M16" s="305">
        <v>0</v>
      </c>
      <c r="N16" s="305">
        <v>5</v>
      </c>
      <c r="O16" s="514">
        <v>0</v>
      </c>
      <c r="P16" s="502">
        <f t="shared" ref="P16:P61" si="3">SUM(D16:O16)</f>
        <v>5</v>
      </c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</row>
    <row r="17" spans="1:32" s="45" customFormat="1" ht="18" customHeight="1">
      <c r="C17" s="507" t="s">
        <v>238</v>
      </c>
      <c r="D17" s="520">
        <f>SUM(D18:D19)</f>
        <v>0</v>
      </c>
      <c r="E17" s="361">
        <f t="shared" ref="E17:P17" si="4">SUM(E18:E19)</f>
        <v>0</v>
      </c>
      <c r="F17" s="361">
        <f t="shared" si="4"/>
        <v>0</v>
      </c>
      <c r="G17" s="361">
        <f t="shared" si="4"/>
        <v>0</v>
      </c>
      <c r="H17" s="361">
        <f t="shared" si="4"/>
        <v>0</v>
      </c>
      <c r="I17" s="361">
        <f t="shared" si="4"/>
        <v>5</v>
      </c>
      <c r="J17" s="361">
        <f t="shared" si="4"/>
        <v>0</v>
      </c>
      <c r="K17" s="361">
        <f t="shared" si="4"/>
        <v>0</v>
      </c>
      <c r="L17" s="361">
        <f t="shared" si="4"/>
        <v>0</v>
      </c>
      <c r="M17" s="361">
        <f t="shared" si="4"/>
        <v>0</v>
      </c>
      <c r="N17" s="361">
        <f t="shared" si="4"/>
        <v>1</v>
      </c>
      <c r="O17" s="521">
        <f t="shared" si="4"/>
        <v>0</v>
      </c>
      <c r="P17" s="513">
        <f t="shared" si="4"/>
        <v>6</v>
      </c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</row>
    <row r="18" spans="1:32" s="45" customFormat="1" ht="18" customHeight="1">
      <c r="C18" s="508" t="s">
        <v>238</v>
      </c>
      <c r="D18" s="519">
        <v>0</v>
      </c>
      <c r="E18" s="305">
        <v>0</v>
      </c>
      <c r="F18" s="305">
        <v>0</v>
      </c>
      <c r="G18" s="305">
        <v>0</v>
      </c>
      <c r="H18" s="305">
        <v>0</v>
      </c>
      <c r="I18" s="305">
        <v>2</v>
      </c>
      <c r="J18" s="305">
        <v>0</v>
      </c>
      <c r="K18" s="305">
        <v>0</v>
      </c>
      <c r="L18" s="305">
        <v>0</v>
      </c>
      <c r="M18" s="305">
        <v>0</v>
      </c>
      <c r="N18" s="305">
        <v>0</v>
      </c>
      <c r="O18" s="514">
        <v>0</v>
      </c>
      <c r="P18" s="502">
        <f t="shared" si="3"/>
        <v>2</v>
      </c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</row>
    <row r="19" spans="1:32" s="45" customFormat="1" ht="18" customHeight="1">
      <c r="C19" s="508" t="s">
        <v>243</v>
      </c>
      <c r="D19" s="519">
        <v>0</v>
      </c>
      <c r="E19" s="305">
        <v>0</v>
      </c>
      <c r="F19" s="305">
        <v>0</v>
      </c>
      <c r="G19" s="305">
        <v>0</v>
      </c>
      <c r="H19" s="305">
        <v>0</v>
      </c>
      <c r="I19" s="305">
        <v>3</v>
      </c>
      <c r="J19" s="305">
        <v>0</v>
      </c>
      <c r="K19" s="305">
        <v>0</v>
      </c>
      <c r="L19" s="305">
        <v>0</v>
      </c>
      <c r="M19" s="305">
        <v>0</v>
      </c>
      <c r="N19" s="305">
        <v>1</v>
      </c>
      <c r="O19" s="514">
        <v>0</v>
      </c>
      <c r="P19" s="502">
        <f t="shared" si="3"/>
        <v>4</v>
      </c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</row>
    <row r="20" spans="1:32" s="45" customFormat="1" ht="18" customHeight="1">
      <c r="C20" s="507" t="s">
        <v>35</v>
      </c>
      <c r="D20" s="520">
        <f>SUM(D21)</f>
        <v>3</v>
      </c>
      <c r="E20" s="361">
        <f t="shared" ref="E20:O20" si="5">SUM(E21)</f>
        <v>2</v>
      </c>
      <c r="F20" s="361">
        <f t="shared" si="5"/>
        <v>4</v>
      </c>
      <c r="G20" s="361">
        <f t="shared" si="5"/>
        <v>2</v>
      </c>
      <c r="H20" s="361">
        <f t="shared" si="5"/>
        <v>4</v>
      </c>
      <c r="I20" s="361">
        <f t="shared" si="5"/>
        <v>0</v>
      </c>
      <c r="J20" s="361">
        <f t="shared" si="5"/>
        <v>8</v>
      </c>
      <c r="K20" s="361">
        <f t="shared" si="5"/>
        <v>1</v>
      </c>
      <c r="L20" s="361">
        <f t="shared" si="5"/>
        <v>6</v>
      </c>
      <c r="M20" s="361">
        <f t="shared" si="5"/>
        <v>5</v>
      </c>
      <c r="N20" s="361">
        <f t="shared" si="5"/>
        <v>1</v>
      </c>
      <c r="O20" s="521">
        <f t="shared" si="5"/>
        <v>1</v>
      </c>
      <c r="P20" s="513">
        <f t="shared" si="3"/>
        <v>37</v>
      </c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</row>
    <row r="21" spans="1:32" s="32" customFormat="1" ht="18" customHeight="1">
      <c r="A21" s="1"/>
      <c r="B21" s="1"/>
      <c r="C21" s="509" t="s">
        <v>35</v>
      </c>
      <c r="D21" s="519">
        <v>3</v>
      </c>
      <c r="E21" s="305">
        <v>2</v>
      </c>
      <c r="F21" s="305">
        <v>4</v>
      </c>
      <c r="G21" s="305">
        <v>2</v>
      </c>
      <c r="H21" s="305">
        <v>4</v>
      </c>
      <c r="I21" s="305">
        <v>0</v>
      </c>
      <c r="J21" s="305">
        <v>8</v>
      </c>
      <c r="K21" s="305">
        <v>1</v>
      </c>
      <c r="L21" s="305">
        <v>6</v>
      </c>
      <c r="M21" s="305">
        <v>5</v>
      </c>
      <c r="N21" s="305">
        <v>1</v>
      </c>
      <c r="O21" s="514">
        <v>1</v>
      </c>
      <c r="P21" s="502">
        <f t="shared" si="3"/>
        <v>37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45" customFormat="1" ht="18" customHeight="1">
      <c r="C22" s="507" t="s">
        <v>36</v>
      </c>
      <c r="D22" s="520">
        <f>SUM(D23:D24)</f>
        <v>1</v>
      </c>
      <c r="E22" s="361">
        <f t="shared" ref="E22:O22" si="6">SUM(E23:E24)</f>
        <v>1</v>
      </c>
      <c r="F22" s="361">
        <f t="shared" si="6"/>
        <v>0</v>
      </c>
      <c r="G22" s="361">
        <f t="shared" si="6"/>
        <v>3</v>
      </c>
      <c r="H22" s="361">
        <f t="shared" si="6"/>
        <v>0</v>
      </c>
      <c r="I22" s="361">
        <f t="shared" si="6"/>
        <v>2</v>
      </c>
      <c r="J22" s="361">
        <f t="shared" si="6"/>
        <v>0</v>
      </c>
      <c r="K22" s="361">
        <f t="shared" si="6"/>
        <v>0</v>
      </c>
      <c r="L22" s="361">
        <f t="shared" si="6"/>
        <v>0</v>
      </c>
      <c r="M22" s="361">
        <f t="shared" si="6"/>
        <v>0</v>
      </c>
      <c r="N22" s="361">
        <f t="shared" si="6"/>
        <v>1</v>
      </c>
      <c r="O22" s="521">
        <f t="shared" si="6"/>
        <v>0</v>
      </c>
      <c r="P22" s="513">
        <f t="shared" si="3"/>
        <v>8</v>
      </c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</row>
    <row r="23" spans="1:32" s="31" customFormat="1" ht="18" customHeight="1">
      <c r="A23" s="44"/>
      <c r="B23" s="30"/>
      <c r="C23" s="509" t="s">
        <v>36</v>
      </c>
      <c r="D23" s="519">
        <v>1</v>
      </c>
      <c r="E23" s="305">
        <v>1</v>
      </c>
      <c r="F23" s="305">
        <v>0</v>
      </c>
      <c r="G23" s="305">
        <v>2</v>
      </c>
      <c r="H23" s="305">
        <v>0</v>
      </c>
      <c r="I23" s="305">
        <v>2</v>
      </c>
      <c r="J23" s="305">
        <v>0</v>
      </c>
      <c r="K23" s="305">
        <v>0</v>
      </c>
      <c r="L23" s="305">
        <v>0</v>
      </c>
      <c r="M23" s="305">
        <v>0</v>
      </c>
      <c r="N23" s="305">
        <v>1</v>
      </c>
      <c r="O23" s="514">
        <v>0</v>
      </c>
      <c r="P23" s="502">
        <f t="shared" si="3"/>
        <v>7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31" customFormat="1" ht="18" customHeight="1">
      <c r="A24" s="44"/>
      <c r="B24" s="30"/>
      <c r="C24" s="509" t="s">
        <v>239</v>
      </c>
      <c r="D24" s="519">
        <v>0</v>
      </c>
      <c r="E24" s="305">
        <v>0</v>
      </c>
      <c r="F24" s="305">
        <v>0</v>
      </c>
      <c r="G24" s="305">
        <v>1</v>
      </c>
      <c r="H24" s="305">
        <v>0</v>
      </c>
      <c r="I24" s="305">
        <v>0</v>
      </c>
      <c r="J24" s="305">
        <v>0</v>
      </c>
      <c r="K24" s="305">
        <v>0</v>
      </c>
      <c r="L24" s="305">
        <v>0</v>
      </c>
      <c r="M24" s="305">
        <v>0</v>
      </c>
      <c r="N24" s="305">
        <v>0</v>
      </c>
      <c r="O24" s="514">
        <v>0</v>
      </c>
      <c r="P24" s="502">
        <f t="shared" si="3"/>
        <v>1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45" customFormat="1" ht="18" customHeight="1">
      <c r="C25" s="507" t="s">
        <v>189</v>
      </c>
      <c r="D25" s="520">
        <f>SUM(D26:D27)</f>
        <v>0</v>
      </c>
      <c r="E25" s="361">
        <f t="shared" ref="E25:P25" si="7">SUM(E26:E27)</f>
        <v>0</v>
      </c>
      <c r="F25" s="361">
        <f t="shared" si="7"/>
        <v>1</v>
      </c>
      <c r="G25" s="361">
        <f t="shared" si="7"/>
        <v>0</v>
      </c>
      <c r="H25" s="361">
        <f t="shared" si="7"/>
        <v>0</v>
      </c>
      <c r="I25" s="361">
        <f t="shared" si="7"/>
        <v>0</v>
      </c>
      <c r="J25" s="361">
        <f t="shared" si="7"/>
        <v>0</v>
      </c>
      <c r="K25" s="361">
        <f t="shared" si="7"/>
        <v>1</v>
      </c>
      <c r="L25" s="361">
        <f t="shared" si="7"/>
        <v>0</v>
      </c>
      <c r="M25" s="361">
        <f t="shared" si="7"/>
        <v>0</v>
      </c>
      <c r="N25" s="361">
        <f t="shared" si="7"/>
        <v>0</v>
      </c>
      <c r="O25" s="521">
        <f t="shared" si="7"/>
        <v>0</v>
      </c>
      <c r="P25" s="513">
        <f t="shared" si="7"/>
        <v>2</v>
      </c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</row>
    <row r="26" spans="1:32" s="31" customFormat="1" ht="18" customHeight="1">
      <c r="A26" s="44"/>
      <c r="B26" s="30"/>
      <c r="C26" s="509" t="s">
        <v>189</v>
      </c>
      <c r="D26" s="519">
        <v>0</v>
      </c>
      <c r="E26" s="305">
        <v>0</v>
      </c>
      <c r="F26" s="305">
        <v>1</v>
      </c>
      <c r="G26" s="305">
        <v>0</v>
      </c>
      <c r="H26" s="305">
        <v>0</v>
      </c>
      <c r="I26" s="305">
        <v>0</v>
      </c>
      <c r="J26" s="305">
        <v>0</v>
      </c>
      <c r="K26" s="305">
        <v>0</v>
      </c>
      <c r="L26" s="305">
        <v>0</v>
      </c>
      <c r="M26" s="305">
        <v>0</v>
      </c>
      <c r="N26" s="305">
        <v>0</v>
      </c>
      <c r="O26" s="514">
        <v>0</v>
      </c>
      <c r="P26" s="502">
        <v>1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31" customFormat="1" ht="18" customHeight="1">
      <c r="A27" s="44"/>
      <c r="B27" s="30"/>
      <c r="C27" s="509" t="s">
        <v>244</v>
      </c>
      <c r="D27" s="519">
        <v>0</v>
      </c>
      <c r="E27" s="305">
        <v>0</v>
      </c>
      <c r="F27" s="305">
        <v>0</v>
      </c>
      <c r="G27" s="305">
        <v>0</v>
      </c>
      <c r="H27" s="305">
        <v>0</v>
      </c>
      <c r="I27" s="305">
        <v>0</v>
      </c>
      <c r="J27" s="305">
        <v>0</v>
      </c>
      <c r="K27" s="305">
        <v>1</v>
      </c>
      <c r="L27" s="305">
        <v>0</v>
      </c>
      <c r="M27" s="305">
        <v>0</v>
      </c>
      <c r="N27" s="305">
        <v>0</v>
      </c>
      <c r="O27" s="514">
        <v>0</v>
      </c>
      <c r="P27" s="502">
        <v>1</v>
      </c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</row>
    <row r="28" spans="1:32" s="45" customFormat="1" ht="18" customHeight="1">
      <c r="C28" s="507" t="s">
        <v>85</v>
      </c>
      <c r="D28" s="520">
        <f>SUM(D29:D32)</f>
        <v>4</v>
      </c>
      <c r="E28" s="361">
        <f t="shared" ref="E28:O28" si="8">SUM(E29:E32)</f>
        <v>3</v>
      </c>
      <c r="F28" s="361">
        <f t="shared" si="8"/>
        <v>7</v>
      </c>
      <c r="G28" s="361">
        <f t="shared" si="8"/>
        <v>10</v>
      </c>
      <c r="H28" s="361">
        <f t="shared" si="8"/>
        <v>4</v>
      </c>
      <c r="I28" s="361">
        <f t="shared" si="8"/>
        <v>4</v>
      </c>
      <c r="J28" s="361">
        <f t="shared" si="8"/>
        <v>1</v>
      </c>
      <c r="K28" s="361">
        <f t="shared" si="8"/>
        <v>0</v>
      </c>
      <c r="L28" s="361">
        <f t="shared" si="8"/>
        <v>2</v>
      </c>
      <c r="M28" s="361">
        <f t="shared" si="8"/>
        <v>2</v>
      </c>
      <c r="N28" s="361">
        <f t="shared" si="8"/>
        <v>1</v>
      </c>
      <c r="O28" s="521">
        <f t="shared" si="8"/>
        <v>0</v>
      </c>
      <c r="P28" s="513">
        <f t="shared" si="3"/>
        <v>38</v>
      </c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</row>
    <row r="29" spans="1:32" s="32" customFormat="1" ht="18" customHeight="1">
      <c r="A29" s="1"/>
      <c r="B29" s="1"/>
      <c r="C29" s="509" t="s">
        <v>85</v>
      </c>
      <c r="D29" s="519">
        <v>0</v>
      </c>
      <c r="E29" s="305">
        <v>0</v>
      </c>
      <c r="F29" s="305">
        <v>0</v>
      </c>
      <c r="G29" s="305">
        <v>0</v>
      </c>
      <c r="H29" s="305">
        <v>0</v>
      </c>
      <c r="I29" s="305">
        <v>0</v>
      </c>
      <c r="J29" s="305">
        <v>0</v>
      </c>
      <c r="K29" s="305">
        <v>0</v>
      </c>
      <c r="L29" s="305">
        <v>0</v>
      </c>
      <c r="M29" s="305">
        <v>0</v>
      </c>
      <c r="N29" s="305">
        <v>0</v>
      </c>
      <c r="O29" s="514">
        <v>0</v>
      </c>
      <c r="P29" s="502">
        <f t="shared" si="3"/>
        <v>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32" customFormat="1" ht="18" customHeight="1">
      <c r="C30" s="509" t="s">
        <v>210</v>
      </c>
      <c r="D30" s="519">
        <v>3</v>
      </c>
      <c r="E30" s="305">
        <v>2</v>
      </c>
      <c r="F30" s="305">
        <v>7</v>
      </c>
      <c r="G30" s="305">
        <v>9</v>
      </c>
      <c r="H30" s="305">
        <v>4</v>
      </c>
      <c r="I30" s="305">
        <v>3</v>
      </c>
      <c r="J30" s="305">
        <v>1</v>
      </c>
      <c r="K30" s="305">
        <v>0</v>
      </c>
      <c r="L30" s="305">
        <v>0</v>
      </c>
      <c r="M30" s="305">
        <v>2</v>
      </c>
      <c r="N30" s="305">
        <v>1</v>
      </c>
      <c r="O30" s="514">
        <v>0</v>
      </c>
      <c r="P30" s="502">
        <f t="shared" si="3"/>
        <v>32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32" customFormat="1" ht="18" customHeight="1">
      <c r="C31" s="509" t="s">
        <v>211</v>
      </c>
      <c r="D31" s="519">
        <v>0</v>
      </c>
      <c r="E31" s="305">
        <v>0</v>
      </c>
      <c r="F31" s="305">
        <v>0</v>
      </c>
      <c r="G31" s="305">
        <v>0</v>
      </c>
      <c r="H31" s="305">
        <v>0</v>
      </c>
      <c r="I31" s="305">
        <v>0</v>
      </c>
      <c r="J31" s="305">
        <v>0</v>
      </c>
      <c r="K31" s="305">
        <v>0</v>
      </c>
      <c r="L31" s="305">
        <v>1</v>
      </c>
      <c r="M31" s="305">
        <v>0</v>
      </c>
      <c r="N31" s="305">
        <v>0</v>
      </c>
      <c r="O31" s="514">
        <v>0</v>
      </c>
      <c r="P31" s="502">
        <f t="shared" si="3"/>
        <v>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36" customFormat="1" ht="18" customHeight="1">
      <c r="C32" s="509" t="s">
        <v>212</v>
      </c>
      <c r="D32" s="519">
        <v>1</v>
      </c>
      <c r="E32" s="305">
        <v>1</v>
      </c>
      <c r="F32" s="305">
        <v>0</v>
      </c>
      <c r="G32" s="305">
        <v>1</v>
      </c>
      <c r="H32" s="305">
        <v>0</v>
      </c>
      <c r="I32" s="305">
        <v>1</v>
      </c>
      <c r="J32" s="305">
        <v>0</v>
      </c>
      <c r="K32" s="305">
        <v>0</v>
      </c>
      <c r="L32" s="305">
        <v>1</v>
      </c>
      <c r="M32" s="305">
        <v>0</v>
      </c>
      <c r="N32" s="305">
        <v>0</v>
      </c>
      <c r="O32" s="514">
        <v>0</v>
      </c>
      <c r="P32" s="502">
        <f t="shared" si="3"/>
        <v>5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45" customFormat="1" ht="18" customHeight="1">
      <c r="C33" s="507" t="s">
        <v>37</v>
      </c>
      <c r="D33" s="520">
        <f>SUM(D34:D36)</f>
        <v>2</v>
      </c>
      <c r="E33" s="361">
        <f t="shared" ref="E33:P33" si="9">SUM(E34:E36)</f>
        <v>3</v>
      </c>
      <c r="F33" s="361">
        <f t="shared" si="9"/>
        <v>3</v>
      </c>
      <c r="G33" s="361">
        <f t="shared" si="9"/>
        <v>3</v>
      </c>
      <c r="H33" s="361">
        <f t="shared" si="9"/>
        <v>3</v>
      </c>
      <c r="I33" s="361">
        <f t="shared" si="9"/>
        <v>1</v>
      </c>
      <c r="J33" s="361">
        <f t="shared" si="9"/>
        <v>0</v>
      </c>
      <c r="K33" s="361">
        <f t="shared" si="9"/>
        <v>1</v>
      </c>
      <c r="L33" s="361">
        <f t="shared" si="9"/>
        <v>3</v>
      </c>
      <c r="M33" s="361">
        <f t="shared" si="9"/>
        <v>10</v>
      </c>
      <c r="N33" s="361">
        <f t="shared" si="9"/>
        <v>4</v>
      </c>
      <c r="O33" s="521">
        <f t="shared" si="9"/>
        <v>2</v>
      </c>
      <c r="P33" s="513">
        <f t="shared" si="9"/>
        <v>35</v>
      </c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</row>
    <row r="34" spans="1:32" s="32" customFormat="1" ht="18" customHeight="1">
      <c r="A34" s="37"/>
      <c r="B34" s="37"/>
      <c r="C34" s="509" t="s">
        <v>64</v>
      </c>
      <c r="D34" s="519">
        <v>1</v>
      </c>
      <c r="E34" s="305">
        <v>3</v>
      </c>
      <c r="F34" s="305">
        <v>2</v>
      </c>
      <c r="G34" s="305">
        <v>2</v>
      </c>
      <c r="H34" s="305">
        <v>3</v>
      </c>
      <c r="I34" s="305">
        <v>1</v>
      </c>
      <c r="J34" s="305">
        <v>0</v>
      </c>
      <c r="K34" s="305">
        <v>0</v>
      </c>
      <c r="L34" s="305">
        <v>3</v>
      </c>
      <c r="M34" s="305">
        <v>10</v>
      </c>
      <c r="N34" s="305">
        <v>4</v>
      </c>
      <c r="O34" s="514">
        <v>2</v>
      </c>
      <c r="P34" s="502">
        <f t="shared" si="3"/>
        <v>31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32" customFormat="1" ht="18" customHeight="1">
      <c r="A35" s="37"/>
      <c r="B35" s="37"/>
      <c r="C35" s="509" t="s">
        <v>213</v>
      </c>
      <c r="D35" s="519">
        <v>1</v>
      </c>
      <c r="E35" s="305">
        <v>0</v>
      </c>
      <c r="F35" s="305">
        <v>1</v>
      </c>
      <c r="G35" s="305">
        <v>1</v>
      </c>
      <c r="H35" s="305">
        <v>0</v>
      </c>
      <c r="I35" s="305">
        <v>0</v>
      </c>
      <c r="J35" s="305">
        <v>0</v>
      </c>
      <c r="K35" s="305">
        <v>0</v>
      </c>
      <c r="L35" s="305">
        <v>0</v>
      </c>
      <c r="M35" s="305">
        <v>0</v>
      </c>
      <c r="N35" s="305">
        <v>0</v>
      </c>
      <c r="O35" s="514">
        <v>0</v>
      </c>
      <c r="P35" s="502">
        <f t="shared" si="3"/>
        <v>3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32" customFormat="1" ht="18" customHeight="1">
      <c r="A36" s="37"/>
      <c r="B36" s="37"/>
      <c r="C36" s="509" t="s">
        <v>245</v>
      </c>
      <c r="D36" s="519">
        <v>0</v>
      </c>
      <c r="E36" s="305">
        <v>0</v>
      </c>
      <c r="F36" s="305">
        <v>0</v>
      </c>
      <c r="G36" s="305">
        <v>0</v>
      </c>
      <c r="H36" s="305">
        <v>0</v>
      </c>
      <c r="I36" s="305">
        <v>0</v>
      </c>
      <c r="J36" s="305">
        <v>0</v>
      </c>
      <c r="K36" s="305">
        <v>1</v>
      </c>
      <c r="L36" s="305">
        <v>0</v>
      </c>
      <c r="M36" s="305">
        <v>0</v>
      </c>
      <c r="N36" s="305">
        <v>0</v>
      </c>
      <c r="O36" s="514">
        <v>0</v>
      </c>
      <c r="P36" s="502">
        <f t="shared" si="3"/>
        <v>1</v>
      </c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</row>
    <row r="37" spans="1:32" s="45" customFormat="1" ht="18" customHeight="1">
      <c r="C37" s="507" t="s">
        <v>38</v>
      </c>
      <c r="D37" s="520">
        <f>SUM(D38:D39)</f>
        <v>0</v>
      </c>
      <c r="E37" s="361">
        <f t="shared" ref="E37:O37" si="10">SUM(E38:E39)</f>
        <v>0</v>
      </c>
      <c r="F37" s="361">
        <f t="shared" si="10"/>
        <v>0</v>
      </c>
      <c r="G37" s="361">
        <f t="shared" si="10"/>
        <v>1</v>
      </c>
      <c r="H37" s="361">
        <f t="shared" si="10"/>
        <v>0</v>
      </c>
      <c r="I37" s="361">
        <f t="shared" si="10"/>
        <v>2</v>
      </c>
      <c r="J37" s="361">
        <f t="shared" si="10"/>
        <v>3</v>
      </c>
      <c r="K37" s="361">
        <f t="shared" si="10"/>
        <v>0</v>
      </c>
      <c r="L37" s="361">
        <f t="shared" si="10"/>
        <v>0</v>
      </c>
      <c r="M37" s="361">
        <f t="shared" si="10"/>
        <v>3</v>
      </c>
      <c r="N37" s="361">
        <f t="shared" si="10"/>
        <v>2</v>
      </c>
      <c r="O37" s="521">
        <f t="shared" si="10"/>
        <v>1</v>
      </c>
      <c r="P37" s="513">
        <f t="shared" si="3"/>
        <v>12</v>
      </c>
      <c r="Q37" s="270"/>
      <c r="R37" s="270"/>
      <c r="S37" s="270"/>
      <c r="T37" s="270"/>
      <c r="U37" s="270"/>
      <c r="V37" s="270"/>
      <c r="W37" s="270"/>
      <c r="X37" s="270"/>
      <c r="Y37" s="270"/>
      <c r="Z37" s="270"/>
      <c r="AA37" s="270"/>
      <c r="AB37" s="270"/>
      <c r="AC37" s="270"/>
      <c r="AD37" s="270"/>
      <c r="AE37" s="270"/>
      <c r="AF37" s="270"/>
    </row>
    <row r="38" spans="1:32" s="32" customFormat="1" ht="18" customHeight="1">
      <c r="A38" s="37"/>
      <c r="B38" s="37"/>
      <c r="C38" s="509" t="s">
        <v>134</v>
      </c>
      <c r="D38" s="519">
        <v>0</v>
      </c>
      <c r="E38" s="305">
        <v>0</v>
      </c>
      <c r="F38" s="305">
        <v>0</v>
      </c>
      <c r="G38" s="305">
        <v>1</v>
      </c>
      <c r="H38" s="305">
        <v>0</v>
      </c>
      <c r="I38" s="305">
        <v>2</v>
      </c>
      <c r="J38" s="305">
        <v>1</v>
      </c>
      <c r="K38" s="305">
        <v>0</v>
      </c>
      <c r="L38" s="305">
        <v>0</v>
      </c>
      <c r="M38" s="305">
        <v>3</v>
      </c>
      <c r="N38" s="305">
        <v>1</v>
      </c>
      <c r="O38" s="514">
        <v>1</v>
      </c>
      <c r="P38" s="502">
        <f t="shared" si="3"/>
        <v>9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32" customFormat="1" ht="18" customHeight="1">
      <c r="A39" s="37"/>
      <c r="B39" s="37"/>
      <c r="C39" s="509" t="s">
        <v>246</v>
      </c>
      <c r="D39" s="519">
        <v>0</v>
      </c>
      <c r="E39" s="305">
        <v>0</v>
      </c>
      <c r="F39" s="305">
        <v>0</v>
      </c>
      <c r="G39" s="305">
        <v>0</v>
      </c>
      <c r="H39" s="305">
        <v>0</v>
      </c>
      <c r="I39" s="305"/>
      <c r="J39" s="305">
        <v>2</v>
      </c>
      <c r="K39" s="305">
        <v>0</v>
      </c>
      <c r="L39" s="305">
        <v>0</v>
      </c>
      <c r="M39" s="305">
        <v>0</v>
      </c>
      <c r="N39" s="305">
        <v>1</v>
      </c>
      <c r="O39" s="514">
        <v>0</v>
      </c>
      <c r="P39" s="502">
        <f t="shared" si="3"/>
        <v>3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45" customFormat="1" ht="18" customHeight="1">
      <c r="C40" s="507" t="s">
        <v>195</v>
      </c>
      <c r="D40" s="520">
        <f>SUM(D41)</f>
        <v>88</v>
      </c>
      <c r="E40" s="361">
        <f t="shared" ref="E40:O40" si="11">SUM(E41)</f>
        <v>70</v>
      </c>
      <c r="F40" s="361">
        <f t="shared" si="11"/>
        <v>99</v>
      </c>
      <c r="G40" s="361">
        <f t="shared" si="11"/>
        <v>89</v>
      </c>
      <c r="H40" s="361">
        <f t="shared" si="11"/>
        <v>96</v>
      </c>
      <c r="I40" s="361">
        <f t="shared" si="11"/>
        <v>72</v>
      </c>
      <c r="J40" s="361">
        <f t="shared" si="11"/>
        <v>77</v>
      </c>
      <c r="K40" s="361">
        <f t="shared" si="11"/>
        <v>84</v>
      </c>
      <c r="L40" s="361">
        <f t="shared" si="11"/>
        <v>91</v>
      </c>
      <c r="M40" s="361">
        <f t="shared" si="11"/>
        <v>103</v>
      </c>
      <c r="N40" s="361">
        <f t="shared" si="11"/>
        <v>76</v>
      </c>
      <c r="O40" s="521">
        <f t="shared" si="11"/>
        <v>51</v>
      </c>
      <c r="P40" s="513">
        <f t="shared" si="3"/>
        <v>996</v>
      </c>
      <c r="Q40" s="270"/>
      <c r="R40" s="270"/>
      <c r="S40" s="270"/>
      <c r="T40" s="270"/>
      <c r="U40" s="270"/>
      <c r="V40" s="270"/>
      <c r="W40" s="270"/>
      <c r="X40" s="270"/>
      <c r="Y40" s="270"/>
      <c r="Z40" s="270"/>
      <c r="AA40" s="270"/>
      <c r="AB40" s="270"/>
      <c r="AC40" s="270"/>
      <c r="AD40" s="270"/>
      <c r="AE40" s="270"/>
      <c r="AF40" s="270"/>
    </row>
    <row r="41" spans="1:32" s="332" customFormat="1" ht="18" customHeight="1">
      <c r="A41" s="37"/>
      <c r="B41" s="37"/>
      <c r="C41" s="509" t="s">
        <v>191</v>
      </c>
      <c r="D41" s="519">
        <v>88</v>
      </c>
      <c r="E41" s="305">
        <v>70</v>
      </c>
      <c r="F41" s="305">
        <v>99</v>
      </c>
      <c r="G41" s="305">
        <v>89</v>
      </c>
      <c r="H41" s="305">
        <v>96</v>
      </c>
      <c r="I41" s="305">
        <v>72</v>
      </c>
      <c r="J41" s="305">
        <v>77</v>
      </c>
      <c r="K41" s="305">
        <v>84</v>
      </c>
      <c r="L41" s="305">
        <v>91</v>
      </c>
      <c r="M41" s="305">
        <v>103</v>
      </c>
      <c r="N41" s="305">
        <v>76</v>
      </c>
      <c r="O41" s="514">
        <v>51</v>
      </c>
      <c r="P41" s="502">
        <f t="shared" si="3"/>
        <v>996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45" customFormat="1" ht="18" customHeight="1">
      <c r="C42" s="507" t="s">
        <v>142</v>
      </c>
      <c r="D42" s="520">
        <f>SUM(D43)</f>
        <v>0</v>
      </c>
      <c r="E42" s="361">
        <f t="shared" ref="E42:O42" si="12">SUM(E43)</f>
        <v>0</v>
      </c>
      <c r="F42" s="361">
        <f t="shared" si="12"/>
        <v>1</v>
      </c>
      <c r="G42" s="361">
        <f t="shared" si="12"/>
        <v>0</v>
      </c>
      <c r="H42" s="361">
        <f t="shared" si="12"/>
        <v>0</v>
      </c>
      <c r="I42" s="361">
        <f t="shared" si="12"/>
        <v>0</v>
      </c>
      <c r="J42" s="361">
        <f t="shared" si="12"/>
        <v>0</v>
      </c>
      <c r="K42" s="361">
        <f t="shared" si="12"/>
        <v>0</v>
      </c>
      <c r="L42" s="361">
        <f t="shared" si="12"/>
        <v>0</v>
      </c>
      <c r="M42" s="361">
        <f t="shared" si="12"/>
        <v>0</v>
      </c>
      <c r="N42" s="361">
        <f t="shared" si="12"/>
        <v>2</v>
      </c>
      <c r="O42" s="521">
        <f t="shared" si="12"/>
        <v>0</v>
      </c>
      <c r="P42" s="513">
        <f t="shared" si="3"/>
        <v>3</v>
      </c>
      <c r="Q42" s="270"/>
      <c r="R42" s="270"/>
      <c r="S42" s="270"/>
      <c r="T42" s="270"/>
      <c r="U42" s="270"/>
      <c r="V42" s="270"/>
      <c r="W42" s="270"/>
      <c r="X42" s="270"/>
      <c r="Y42" s="270"/>
      <c r="Z42" s="270"/>
      <c r="AA42" s="270"/>
      <c r="AB42" s="270"/>
      <c r="AC42" s="270"/>
      <c r="AD42" s="270"/>
      <c r="AE42" s="270"/>
      <c r="AF42" s="270"/>
    </row>
    <row r="43" spans="1:32" s="32" customFormat="1" ht="18" customHeight="1">
      <c r="A43" s="37"/>
      <c r="B43" s="37"/>
      <c r="C43" s="509" t="s">
        <v>185</v>
      </c>
      <c r="D43" s="519">
        <v>0</v>
      </c>
      <c r="E43" s="305">
        <v>0</v>
      </c>
      <c r="F43" s="305">
        <v>1</v>
      </c>
      <c r="G43" s="305">
        <v>0</v>
      </c>
      <c r="H43" s="305">
        <v>0</v>
      </c>
      <c r="I43" s="305">
        <v>0</v>
      </c>
      <c r="J43" s="305">
        <v>0</v>
      </c>
      <c r="K43" s="305">
        <v>0</v>
      </c>
      <c r="L43" s="305">
        <v>0</v>
      </c>
      <c r="M43" s="305">
        <v>0</v>
      </c>
      <c r="N43" s="305">
        <v>2</v>
      </c>
      <c r="O43" s="514">
        <v>0</v>
      </c>
      <c r="P43" s="502">
        <f t="shared" si="3"/>
        <v>3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45" customFormat="1" ht="18" customHeight="1">
      <c r="C44" s="507" t="s">
        <v>39</v>
      </c>
      <c r="D44" s="520">
        <f>SUM(D45:D45)</f>
        <v>0</v>
      </c>
      <c r="E44" s="361">
        <f t="shared" ref="E44:O44" si="13">SUM(E45:E45)</f>
        <v>0</v>
      </c>
      <c r="F44" s="361">
        <f t="shared" si="13"/>
        <v>0</v>
      </c>
      <c r="G44" s="361">
        <f t="shared" si="13"/>
        <v>4</v>
      </c>
      <c r="H44" s="361">
        <f t="shared" si="13"/>
        <v>0</v>
      </c>
      <c r="I44" s="361">
        <f t="shared" si="13"/>
        <v>0</v>
      </c>
      <c r="J44" s="361">
        <f t="shared" si="13"/>
        <v>0</v>
      </c>
      <c r="K44" s="361">
        <f t="shared" si="13"/>
        <v>0</v>
      </c>
      <c r="L44" s="361">
        <f t="shared" si="13"/>
        <v>0</v>
      </c>
      <c r="M44" s="361">
        <f t="shared" si="13"/>
        <v>0</v>
      </c>
      <c r="N44" s="361">
        <f t="shared" si="13"/>
        <v>0</v>
      </c>
      <c r="O44" s="521">
        <f t="shared" si="13"/>
        <v>0</v>
      </c>
      <c r="P44" s="513">
        <f t="shared" si="3"/>
        <v>4</v>
      </c>
      <c r="Q44" s="270"/>
      <c r="R44" s="270"/>
      <c r="S44" s="270"/>
      <c r="T44" s="270"/>
      <c r="U44" s="270"/>
      <c r="V44" s="270"/>
      <c r="W44" s="270"/>
      <c r="X44" s="270"/>
      <c r="Y44" s="270"/>
      <c r="Z44" s="270"/>
      <c r="AA44" s="270"/>
      <c r="AB44" s="270"/>
      <c r="AC44" s="270"/>
      <c r="AD44" s="270"/>
      <c r="AE44" s="270"/>
      <c r="AF44" s="270"/>
    </row>
    <row r="45" spans="1:32" s="33" customFormat="1" ht="18" customHeight="1">
      <c r="A45" s="37"/>
      <c r="B45" s="37"/>
      <c r="C45" s="509" t="s">
        <v>190</v>
      </c>
      <c r="D45" s="519"/>
      <c r="E45" s="305"/>
      <c r="F45" s="305">
        <v>0</v>
      </c>
      <c r="G45" s="305">
        <v>4</v>
      </c>
      <c r="H45" s="305">
        <v>0</v>
      </c>
      <c r="I45" s="305">
        <v>0</v>
      </c>
      <c r="J45" s="305">
        <v>0</v>
      </c>
      <c r="K45" s="305">
        <v>0</v>
      </c>
      <c r="L45" s="305">
        <v>0</v>
      </c>
      <c r="M45" s="305">
        <v>0</v>
      </c>
      <c r="N45" s="305">
        <v>0</v>
      </c>
      <c r="O45" s="514">
        <v>0</v>
      </c>
      <c r="P45" s="502">
        <f t="shared" si="3"/>
        <v>4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45" customFormat="1" ht="18" customHeight="1">
      <c r="C46" s="507" t="s">
        <v>86</v>
      </c>
      <c r="D46" s="520">
        <f t="shared" ref="D46:J46" si="14">SUM(D47:D48)</f>
        <v>0</v>
      </c>
      <c r="E46" s="361">
        <f t="shared" si="14"/>
        <v>1</v>
      </c>
      <c r="F46" s="361">
        <f t="shared" si="14"/>
        <v>0</v>
      </c>
      <c r="G46" s="361">
        <f t="shared" si="14"/>
        <v>0</v>
      </c>
      <c r="H46" s="361">
        <f t="shared" si="14"/>
        <v>0</v>
      </c>
      <c r="I46" s="361">
        <f t="shared" si="14"/>
        <v>0</v>
      </c>
      <c r="J46" s="361">
        <f t="shared" si="14"/>
        <v>0</v>
      </c>
      <c r="K46" s="361">
        <f>SUM(K47:K48)</f>
        <v>2</v>
      </c>
      <c r="L46" s="361">
        <f t="shared" ref="L46:O46" si="15">SUM(L47:L48)</f>
        <v>0</v>
      </c>
      <c r="M46" s="361">
        <f t="shared" si="15"/>
        <v>0</v>
      </c>
      <c r="N46" s="361">
        <f t="shared" si="15"/>
        <v>0</v>
      </c>
      <c r="O46" s="521">
        <f t="shared" si="15"/>
        <v>1</v>
      </c>
      <c r="P46" s="513">
        <f>SUM(P47:P48)</f>
        <v>4</v>
      </c>
      <c r="Q46" s="270"/>
      <c r="R46" s="270"/>
      <c r="S46" s="270"/>
      <c r="T46" s="270"/>
      <c r="U46" s="270"/>
      <c r="V46" s="270"/>
      <c r="W46" s="270"/>
      <c r="X46" s="270"/>
      <c r="Y46" s="270"/>
      <c r="Z46" s="270"/>
      <c r="AA46" s="270"/>
      <c r="AB46" s="270"/>
      <c r="AC46" s="270"/>
      <c r="AD46" s="270"/>
      <c r="AE46" s="270"/>
      <c r="AF46" s="270"/>
    </row>
    <row r="47" spans="1:32" s="32" customFormat="1" ht="18" customHeight="1">
      <c r="A47" s="37"/>
      <c r="B47" s="37"/>
      <c r="C47" s="509" t="s">
        <v>86</v>
      </c>
      <c r="D47" s="519">
        <v>0</v>
      </c>
      <c r="E47" s="305">
        <v>0</v>
      </c>
      <c r="F47" s="305">
        <v>0</v>
      </c>
      <c r="G47" s="305">
        <v>0</v>
      </c>
      <c r="H47" s="305">
        <v>0</v>
      </c>
      <c r="I47" s="305">
        <v>0</v>
      </c>
      <c r="J47" s="305">
        <v>0</v>
      </c>
      <c r="K47" s="305">
        <v>2</v>
      </c>
      <c r="L47" s="305">
        <v>0</v>
      </c>
      <c r="M47" s="305">
        <v>0</v>
      </c>
      <c r="N47" s="305">
        <v>0</v>
      </c>
      <c r="O47" s="514">
        <v>1</v>
      </c>
      <c r="P47" s="502">
        <f t="shared" si="3"/>
        <v>3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32" customFormat="1" ht="18" customHeight="1">
      <c r="A48" s="37"/>
      <c r="B48" s="37"/>
      <c r="C48" s="509" t="s">
        <v>247</v>
      </c>
      <c r="D48" s="519">
        <v>0</v>
      </c>
      <c r="E48" s="305">
        <v>1</v>
      </c>
      <c r="F48" s="305">
        <v>0</v>
      </c>
      <c r="G48" s="305">
        <v>0</v>
      </c>
      <c r="H48" s="305">
        <v>0</v>
      </c>
      <c r="I48" s="305">
        <v>0</v>
      </c>
      <c r="J48" s="305">
        <v>0</v>
      </c>
      <c r="K48" s="305">
        <v>0</v>
      </c>
      <c r="L48" s="305">
        <v>0</v>
      </c>
      <c r="M48" s="305">
        <v>0</v>
      </c>
      <c r="N48" s="305">
        <v>0</v>
      </c>
      <c r="O48" s="514">
        <v>0</v>
      </c>
      <c r="P48" s="502">
        <f t="shared" si="3"/>
        <v>1</v>
      </c>
      <c r="Q48" s="270"/>
      <c r="R48" s="270"/>
      <c r="S48" s="270"/>
      <c r="T48" s="270"/>
      <c r="U48" s="270"/>
      <c r="V48" s="270"/>
      <c r="W48" s="270"/>
      <c r="X48" s="270"/>
      <c r="Y48" s="270"/>
      <c r="Z48" s="270"/>
      <c r="AA48" s="270"/>
      <c r="AB48" s="270"/>
      <c r="AC48" s="270"/>
      <c r="AD48" s="270"/>
      <c r="AE48" s="270"/>
      <c r="AF48" s="270"/>
    </row>
    <row r="49" spans="1:32" s="45" customFormat="1" ht="18" customHeight="1">
      <c r="C49" s="507" t="s">
        <v>40</v>
      </c>
      <c r="D49" s="520">
        <f t="shared" ref="D49:O49" si="16">SUM(D50:D54)</f>
        <v>0</v>
      </c>
      <c r="E49" s="361">
        <f t="shared" si="16"/>
        <v>0</v>
      </c>
      <c r="F49" s="361">
        <f t="shared" si="16"/>
        <v>1</v>
      </c>
      <c r="G49" s="361">
        <f t="shared" si="16"/>
        <v>39</v>
      </c>
      <c r="H49" s="361">
        <f t="shared" si="16"/>
        <v>2</v>
      </c>
      <c r="I49" s="361">
        <f t="shared" si="16"/>
        <v>10</v>
      </c>
      <c r="J49" s="361">
        <f t="shared" si="16"/>
        <v>4</v>
      </c>
      <c r="K49" s="361">
        <f t="shared" si="16"/>
        <v>0</v>
      </c>
      <c r="L49" s="361">
        <f t="shared" si="16"/>
        <v>0</v>
      </c>
      <c r="M49" s="361">
        <f t="shared" si="16"/>
        <v>52</v>
      </c>
      <c r="N49" s="361">
        <f t="shared" si="16"/>
        <v>1</v>
      </c>
      <c r="O49" s="521">
        <f t="shared" si="16"/>
        <v>1</v>
      </c>
      <c r="P49" s="513">
        <f t="shared" si="3"/>
        <v>110</v>
      </c>
      <c r="Q49" s="270"/>
      <c r="R49" s="270"/>
      <c r="S49" s="270"/>
      <c r="T49" s="270"/>
      <c r="U49" s="270"/>
      <c r="V49" s="270"/>
      <c r="W49" s="270"/>
      <c r="X49" s="270"/>
      <c r="Y49" s="270"/>
      <c r="Z49" s="270"/>
      <c r="AA49" s="270"/>
      <c r="AB49" s="270"/>
      <c r="AC49" s="270"/>
      <c r="AD49" s="270"/>
      <c r="AE49" s="270"/>
      <c r="AF49" s="270"/>
    </row>
    <row r="50" spans="1:32" s="32" customFormat="1" ht="18" customHeight="1">
      <c r="A50" s="37"/>
      <c r="B50" s="37"/>
      <c r="C50" s="509" t="s">
        <v>40</v>
      </c>
      <c r="D50" s="519">
        <v>0</v>
      </c>
      <c r="E50" s="305">
        <v>0</v>
      </c>
      <c r="F50" s="305">
        <v>0</v>
      </c>
      <c r="G50" s="305">
        <v>0</v>
      </c>
      <c r="H50" s="305">
        <v>0</v>
      </c>
      <c r="I50" s="305">
        <v>5</v>
      </c>
      <c r="J50" s="305">
        <v>0</v>
      </c>
      <c r="K50" s="305">
        <v>0</v>
      </c>
      <c r="L50" s="305">
        <v>0</v>
      </c>
      <c r="M50" s="305">
        <v>4</v>
      </c>
      <c r="N50" s="305">
        <v>0</v>
      </c>
      <c r="O50" s="514">
        <v>0</v>
      </c>
      <c r="P50" s="502">
        <f t="shared" si="3"/>
        <v>9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33" customFormat="1" ht="18" customHeight="1">
      <c r="A51" s="37"/>
      <c r="B51" s="37"/>
      <c r="C51" s="509" t="s">
        <v>248</v>
      </c>
      <c r="D51" s="519">
        <v>0</v>
      </c>
      <c r="E51" s="305">
        <v>0</v>
      </c>
      <c r="F51" s="305">
        <v>0</v>
      </c>
      <c r="G51" s="305">
        <v>0</v>
      </c>
      <c r="H51" s="305">
        <v>1</v>
      </c>
      <c r="I51" s="305">
        <v>0</v>
      </c>
      <c r="J51" s="305">
        <v>0</v>
      </c>
      <c r="K51" s="305">
        <v>0</v>
      </c>
      <c r="L51" s="305">
        <v>0</v>
      </c>
      <c r="M51" s="305">
        <v>0</v>
      </c>
      <c r="N51" s="305">
        <v>0</v>
      </c>
      <c r="O51" s="514">
        <v>0</v>
      </c>
      <c r="P51" s="502">
        <f t="shared" si="3"/>
        <v>1</v>
      </c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33" customFormat="1" ht="18" customHeight="1">
      <c r="A52" s="37"/>
      <c r="B52" s="37"/>
      <c r="C52" s="509" t="s">
        <v>214</v>
      </c>
      <c r="D52" s="519">
        <v>0</v>
      </c>
      <c r="E52" s="305">
        <v>0</v>
      </c>
      <c r="F52" s="305">
        <v>0</v>
      </c>
      <c r="G52" s="305">
        <v>39</v>
      </c>
      <c r="H52" s="305">
        <v>1</v>
      </c>
      <c r="I52" s="305">
        <v>0</v>
      </c>
      <c r="J52" s="305">
        <v>3</v>
      </c>
      <c r="K52" s="305">
        <v>0</v>
      </c>
      <c r="L52" s="305">
        <v>0</v>
      </c>
      <c r="M52" s="305">
        <v>46</v>
      </c>
      <c r="N52" s="305">
        <v>0</v>
      </c>
      <c r="O52" s="514">
        <v>0</v>
      </c>
      <c r="P52" s="502">
        <f t="shared" si="3"/>
        <v>89</v>
      </c>
      <c r="Q52" s="270"/>
      <c r="R52" s="270"/>
      <c r="S52" s="270"/>
      <c r="T52" s="270"/>
      <c r="U52" s="270"/>
      <c r="V52" s="270"/>
      <c r="W52" s="270"/>
      <c r="X52" s="270"/>
      <c r="Y52" s="270"/>
      <c r="Z52" s="270"/>
      <c r="AA52" s="270"/>
      <c r="AB52" s="270"/>
      <c r="AC52" s="270"/>
      <c r="AD52" s="270"/>
      <c r="AE52" s="270"/>
      <c r="AF52" s="270"/>
    </row>
    <row r="53" spans="1:32" s="33" customFormat="1" ht="18" customHeight="1">
      <c r="A53" s="37"/>
      <c r="B53" s="37"/>
      <c r="C53" s="509" t="s">
        <v>215</v>
      </c>
      <c r="D53" s="519">
        <v>0</v>
      </c>
      <c r="E53" s="305">
        <v>0</v>
      </c>
      <c r="F53" s="305">
        <v>1</v>
      </c>
      <c r="G53" s="305">
        <v>0</v>
      </c>
      <c r="H53" s="305">
        <v>0</v>
      </c>
      <c r="I53" s="305">
        <v>0</v>
      </c>
      <c r="J53" s="305">
        <v>0</v>
      </c>
      <c r="K53" s="305">
        <v>0</v>
      </c>
      <c r="L53" s="305">
        <v>0</v>
      </c>
      <c r="M53" s="305">
        <v>0</v>
      </c>
      <c r="N53" s="305">
        <v>1</v>
      </c>
      <c r="O53" s="514">
        <v>0</v>
      </c>
      <c r="P53" s="502">
        <f t="shared" si="3"/>
        <v>2</v>
      </c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36" customFormat="1" ht="18" customHeight="1">
      <c r="A54" s="37"/>
      <c r="B54" s="37"/>
      <c r="C54" s="509" t="s">
        <v>216</v>
      </c>
      <c r="D54" s="519">
        <v>0</v>
      </c>
      <c r="E54" s="305">
        <v>0</v>
      </c>
      <c r="F54" s="305">
        <v>0</v>
      </c>
      <c r="G54" s="305">
        <v>0</v>
      </c>
      <c r="H54" s="305">
        <v>0</v>
      </c>
      <c r="I54" s="305">
        <v>5</v>
      </c>
      <c r="J54" s="305">
        <v>1</v>
      </c>
      <c r="K54" s="305">
        <v>0</v>
      </c>
      <c r="L54" s="305">
        <v>0</v>
      </c>
      <c r="M54" s="305">
        <v>2</v>
      </c>
      <c r="N54" s="305">
        <v>0</v>
      </c>
      <c r="O54" s="514">
        <v>1</v>
      </c>
      <c r="P54" s="502">
        <f t="shared" si="3"/>
        <v>9</v>
      </c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45" customFormat="1" ht="18" customHeight="1">
      <c r="C55" s="507" t="s">
        <v>41</v>
      </c>
      <c r="D55" s="520">
        <f>SUM(D56)</f>
        <v>2</v>
      </c>
      <c r="E55" s="361">
        <f t="shared" ref="E55:O55" si="17">SUM(E56)</f>
        <v>0</v>
      </c>
      <c r="F55" s="361">
        <f t="shared" si="17"/>
        <v>1</v>
      </c>
      <c r="G55" s="361">
        <f t="shared" si="17"/>
        <v>2</v>
      </c>
      <c r="H55" s="361">
        <f t="shared" si="17"/>
        <v>2</v>
      </c>
      <c r="I55" s="361">
        <f t="shared" si="17"/>
        <v>3</v>
      </c>
      <c r="J55" s="361">
        <f t="shared" si="17"/>
        <v>1</v>
      </c>
      <c r="K55" s="361">
        <f t="shared" si="17"/>
        <v>1</v>
      </c>
      <c r="L55" s="361">
        <f t="shared" si="17"/>
        <v>4</v>
      </c>
      <c r="M55" s="361">
        <f t="shared" si="17"/>
        <v>2</v>
      </c>
      <c r="N55" s="361">
        <f t="shared" si="17"/>
        <v>2</v>
      </c>
      <c r="O55" s="521">
        <f t="shared" si="17"/>
        <v>1</v>
      </c>
      <c r="P55" s="513">
        <f t="shared" si="3"/>
        <v>21</v>
      </c>
      <c r="Q55" s="270"/>
      <c r="R55" s="270"/>
      <c r="S55" s="270"/>
      <c r="T55" s="270"/>
      <c r="U55" s="270"/>
      <c r="V55" s="270"/>
      <c r="W55" s="270"/>
      <c r="X55" s="270"/>
      <c r="Y55" s="270"/>
      <c r="Z55" s="270"/>
      <c r="AA55" s="270"/>
      <c r="AB55" s="270"/>
      <c r="AC55" s="270"/>
      <c r="AD55" s="270"/>
      <c r="AE55" s="270"/>
      <c r="AF55" s="270"/>
    </row>
    <row r="56" spans="1:32" s="36" customFormat="1" ht="18" customHeight="1">
      <c r="A56" s="32"/>
      <c r="B56" s="38"/>
      <c r="C56" s="509" t="s">
        <v>41</v>
      </c>
      <c r="D56" s="519">
        <v>2</v>
      </c>
      <c r="E56" s="305">
        <v>0</v>
      </c>
      <c r="F56" s="305">
        <v>1</v>
      </c>
      <c r="G56" s="305">
        <v>2</v>
      </c>
      <c r="H56" s="305">
        <v>2</v>
      </c>
      <c r="I56" s="305">
        <v>3</v>
      </c>
      <c r="J56" s="305">
        <v>1</v>
      </c>
      <c r="K56" s="305">
        <v>1</v>
      </c>
      <c r="L56" s="305">
        <v>4</v>
      </c>
      <c r="M56" s="305">
        <v>2</v>
      </c>
      <c r="N56" s="305">
        <v>2</v>
      </c>
      <c r="O56" s="514">
        <v>1</v>
      </c>
      <c r="P56" s="502">
        <f t="shared" si="3"/>
        <v>21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45" customFormat="1" ht="18" customHeight="1">
      <c r="C57" s="507" t="s">
        <v>42</v>
      </c>
      <c r="D57" s="520">
        <f t="shared" ref="D57:O57" si="18">SUM(D58:D59)</f>
        <v>2</v>
      </c>
      <c r="E57" s="361">
        <f t="shared" si="18"/>
        <v>3</v>
      </c>
      <c r="F57" s="361">
        <f t="shared" si="18"/>
        <v>2</v>
      </c>
      <c r="G57" s="361">
        <f t="shared" si="18"/>
        <v>0</v>
      </c>
      <c r="H57" s="361">
        <f t="shared" si="18"/>
        <v>4</v>
      </c>
      <c r="I57" s="361">
        <f t="shared" si="18"/>
        <v>0</v>
      </c>
      <c r="J57" s="361">
        <f t="shared" si="18"/>
        <v>1</v>
      </c>
      <c r="K57" s="361">
        <f t="shared" si="18"/>
        <v>0</v>
      </c>
      <c r="L57" s="361">
        <f t="shared" si="18"/>
        <v>6</v>
      </c>
      <c r="M57" s="361">
        <f t="shared" si="18"/>
        <v>2</v>
      </c>
      <c r="N57" s="361">
        <f t="shared" si="18"/>
        <v>1</v>
      </c>
      <c r="O57" s="521">
        <f t="shared" si="18"/>
        <v>1</v>
      </c>
      <c r="P57" s="513">
        <f t="shared" si="3"/>
        <v>22</v>
      </c>
      <c r="Q57" s="270"/>
      <c r="R57" s="270"/>
      <c r="S57" s="270"/>
      <c r="T57" s="270"/>
      <c r="U57" s="270"/>
      <c r="V57" s="270"/>
      <c r="W57" s="270"/>
      <c r="X57" s="270"/>
      <c r="Y57" s="270"/>
      <c r="Z57" s="270"/>
      <c r="AA57" s="270"/>
      <c r="AB57" s="270"/>
      <c r="AC57" s="270"/>
      <c r="AD57" s="270"/>
      <c r="AE57" s="270"/>
      <c r="AF57" s="270"/>
    </row>
    <row r="58" spans="1:32" s="36" customFormat="1" ht="18" customHeight="1">
      <c r="A58" s="32"/>
      <c r="B58" s="38"/>
      <c r="C58" s="509" t="s">
        <v>42</v>
      </c>
      <c r="D58" s="519">
        <v>1</v>
      </c>
      <c r="E58" s="305">
        <v>3</v>
      </c>
      <c r="F58" s="305">
        <v>2</v>
      </c>
      <c r="G58" s="305">
        <v>0</v>
      </c>
      <c r="H58" s="305">
        <v>4</v>
      </c>
      <c r="I58" s="305">
        <v>0</v>
      </c>
      <c r="J58" s="305">
        <v>1</v>
      </c>
      <c r="K58" s="305">
        <v>0</v>
      </c>
      <c r="L58" s="305">
        <v>4</v>
      </c>
      <c r="M58" s="305">
        <v>2</v>
      </c>
      <c r="N58" s="305">
        <v>1</v>
      </c>
      <c r="O58" s="514">
        <v>0</v>
      </c>
      <c r="P58" s="502">
        <f t="shared" si="3"/>
        <v>18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36" customFormat="1" ht="18" customHeight="1">
      <c r="A59" s="32"/>
      <c r="B59" s="38"/>
      <c r="C59" s="509" t="s">
        <v>249</v>
      </c>
      <c r="D59" s="519">
        <v>1</v>
      </c>
      <c r="E59" s="305">
        <v>0</v>
      </c>
      <c r="F59" s="305">
        <v>0</v>
      </c>
      <c r="G59" s="305">
        <v>0</v>
      </c>
      <c r="H59" s="305">
        <v>0</v>
      </c>
      <c r="I59" s="305">
        <v>0</v>
      </c>
      <c r="J59" s="305">
        <v>0</v>
      </c>
      <c r="K59" s="305">
        <v>0</v>
      </c>
      <c r="L59" s="305">
        <v>2</v>
      </c>
      <c r="M59" s="305">
        <v>0</v>
      </c>
      <c r="N59" s="305">
        <v>0</v>
      </c>
      <c r="O59" s="514">
        <v>1</v>
      </c>
      <c r="P59" s="502">
        <f t="shared" si="3"/>
        <v>4</v>
      </c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45" customFormat="1" ht="18" customHeight="1">
      <c r="C60" s="507" t="s">
        <v>186</v>
      </c>
      <c r="D60" s="520">
        <f>SUM(D61)</f>
        <v>0</v>
      </c>
      <c r="E60" s="361">
        <f t="shared" ref="E60:O60" si="19">SUM(E61)</f>
        <v>1</v>
      </c>
      <c r="F60" s="361">
        <f t="shared" si="19"/>
        <v>3</v>
      </c>
      <c r="G60" s="361">
        <f t="shared" si="19"/>
        <v>1</v>
      </c>
      <c r="H60" s="361">
        <f t="shared" si="19"/>
        <v>0</v>
      </c>
      <c r="I60" s="361">
        <f t="shared" si="19"/>
        <v>0</v>
      </c>
      <c r="J60" s="361">
        <f t="shared" si="19"/>
        <v>0</v>
      </c>
      <c r="K60" s="361">
        <f t="shared" si="19"/>
        <v>0</v>
      </c>
      <c r="L60" s="361">
        <f t="shared" si="19"/>
        <v>0</v>
      </c>
      <c r="M60" s="361">
        <f t="shared" si="19"/>
        <v>0</v>
      </c>
      <c r="N60" s="361">
        <f t="shared" si="19"/>
        <v>0</v>
      </c>
      <c r="O60" s="521">
        <f t="shared" si="19"/>
        <v>0</v>
      </c>
      <c r="P60" s="513">
        <f t="shared" si="3"/>
        <v>5</v>
      </c>
      <c r="Q60" s="270"/>
      <c r="R60" s="270"/>
      <c r="S60" s="270"/>
      <c r="T60" s="270"/>
      <c r="U60" s="270"/>
      <c r="V60" s="270"/>
      <c r="W60" s="270"/>
      <c r="X60" s="270"/>
      <c r="Y60" s="270"/>
      <c r="Z60" s="270"/>
      <c r="AA60" s="270"/>
      <c r="AB60" s="270"/>
      <c r="AC60" s="270"/>
      <c r="AD60" s="270"/>
      <c r="AE60" s="270"/>
      <c r="AF60" s="270"/>
    </row>
    <row r="61" spans="1:32" s="36" customFormat="1" ht="18" customHeight="1">
      <c r="A61" s="32"/>
      <c r="B61" s="38"/>
      <c r="C61" s="509" t="s">
        <v>250</v>
      </c>
      <c r="D61" s="519">
        <v>0</v>
      </c>
      <c r="E61" s="305">
        <v>1</v>
      </c>
      <c r="F61" s="305">
        <v>3</v>
      </c>
      <c r="G61" s="305">
        <v>1</v>
      </c>
      <c r="H61" s="305">
        <v>0</v>
      </c>
      <c r="I61" s="305">
        <v>0</v>
      </c>
      <c r="J61" s="305">
        <v>0</v>
      </c>
      <c r="K61" s="305">
        <v>0</v>
      </c>
      <c r="L61" s="305">
        <v>0</v>
      </c>
      <c r="M61" s="305">
        <v>0</v>
      </c>
      <c r="N61" s="305">
        <v>0</v>
      </c>
      <c r="O61" s="514">
        <v>0</v>
      </c>
      <c r="P61" s="514">
        <f t="shared" si="3"/>
        <v>5</v>
      </c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32" customFormat="1" ht="9" customHeight="1" thickBot="1">
      <c r="A62" s="104"/>
      <c r="B62" s="104"/>
      <c r="C62" s="510"/>
      <c r="D62" s="446"/>
      <c r="E62" s="522"/>
      <c r="F62" s="522"/>
      <c r="G62" s="522"/>
      <c r="H62" s="522"/>
      <c r="I62" s="522"/>
      <c r="J62" s="522"/>
      <c r="K62" s="522"/>
      <c r="L62" s="522"/>
      <c r="M62" s="522"/>
      <c r="N62" s="522"/>
      <c r="O62" s="523"/>
      <c r="P62" s="506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32" customFormat="1" ht="28.5" customHeight="1">
      <c r="A63" s="1"/>
      <c r="B63" s="1"/>
      <c r="C63" s="524" t="s">
        <v>6</v>
      </c>
      <c r="D63" s="525">
        <f t="shared" ref="D63:P63" si="20">SUM(D10,D12,D14,D17,D20,D22,D25,D28,D33,D37,D40,D42,D44,D46,D49,D55,D57,D60)</f>
        <v>110</v>
      </c>
      <c r="E63" s="526">
        <f t="shared" si="20"/>
        <v>84</v>
      </c>
      <c r="F63" s="526">
        <f t="shared" si="20"/>
        <v>124</v>
      </c>
      <c r="G63" s="526">
        <f t="shared" si="20"/>
        <v>164</v>
      </c>
      <c r="H63" s="526">
        <f t="shared" si="20"/>
        <v>119</v>
      </c>
      <c r="I63" s="526">
        <f t="shared" si="20"/>
        <v>107</v>
      </c>
      <c r="J63" s="526">
        <f t="shared" si="20"/>
        <v>103</v>
      </c>
      <c r="K63" s="526">
        <f t="shared" si="20"/>
        <v>93</v>
      </c>
      <c r="L63" s="526">
        <f t="shared" si="20"/>
        <v>122</v>
      </c>
      <c r="M63" s="526">
        <f t="shared" si="20"/>
        <v>187</v>
      </c>
      <c r="N63" s="526">
        <f t="shared" si="20"/>
        <v>103</v>
      </c>
      <c r="O63" s="527">
        <f t="shared" si="20"/>
        <v>60</v>
      </c>
      <c r="P63" s="493">
        <f t="shared" si="20"/>
        <v>1376</v>
      </c>
      <c r="Q63" s="373"/>
    </row>
    <row r="64" spans="1:32" s="32" customFormat="1" ht="28.5" customHeight="1">
      <c r="A64" s="1"/>
      <c r="B64" s="1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5"/>
      <c r="Q64" s="35"/>
    </row>
    <row r="65" spans="3:21" s="32" customFormat="1" ht="12" customHeight="1">
      <c r="D65" s="1"/>
      <c r="E65" s="35"/>
      <c r="F65" s="35"/>
      <c r="G65" s="35"/>
      <c r="H65" s="35"/>
      <c r="I65" s="35"/>
      <c r="J65" s="35"/>
      <c r="K65" s="35"/>
      <c r="L65" s="35"/>
      <c r="M65" s="35"/>
    </row>
    <row r="66" spans="3:21" s="32" customFormat="1" ht="12" customHeight="1">
      <c r="C66" s="39"/>
    </row>
    <row r="67" spans="3:21" s="32" customFormat="1" ht="12" customHeight="1">
      <c r="C67" s="39"/>
    </row>
    <row r="68" spans="3:21" s="32" customFormat="1" ht="12" customHeight="1">
      <c r="C68" s="39"/>
    </row>
    <row r="69" spans="3:21" s="32" customFormat="1" ht="12" customHeight="1">
      <c r="C69" s="39"/>
    </row>
    <row r="70" spans="3:21" s="32" customFormat="1" ht="12" customHeight="1">
      <c r="C70" s="39"/>
    </row>
    <row r="71" spans="3:21" s="32" customFormat="1" ht="12" customHeight="1">
      <c r="C71" s="39"/>
    </row>
    <row r="72" spans="3:21" s="32" customFormat="1" ht="12" customHeight="1">
      <c r="C72" s="39"/>
    </row>
    <row r="73" spans="3:21" s="32" customFormat="1" ht="12" customHeight="1">
      <c r="C73" s="39"/>
    </row>
    <row r="74" spans="3:21" s="32" customFormat="1" ht="12" customHeight="1">
      <c r="C74" s="39"/>
    </row>
    <row r="75" spans="3:21" s="32" customFormat="1" ht="12" customHeight="1">
      <c r="C75" s="39"/>
    </row>
    <row r="76" spans="3:21" s="32" customFormat="1" ht="12" customHeight="1">
      <c r="C76" s="39"/>
    </row>
    <row r="77" spans="3:21" s="32" customFormat="1" ht="12" customHeight="1">
      <c r="C77" s="39"/>
    </row>
    <row r="78" spans="3:21" s="32" customFormat="1" ht="12" customHeight="1">
      <c r="C78" s="39"/>
      <c r="S78" s="261" t="s">
        <v>186</v>
      </c>
      <c r="T78" s="440">
        <v>5</v>
      </c>
      <c r="U78" s="32">
        <f>SUM(T68:T78)</f>
        <v>5</v>
      </c>
    </row>
    <row r="79" spans="3:21" s="32" customFormat="1" ht="12" customHeight="1">
      <c r="C79" s="39"/>
      <c r="S79" s="261" t="s">
        <v>238</v>
      </c>
      <c r="T79" s="440">
        <v>6</v>
      </c>
    </row>
    <row r="80" spans="3:21" s="32" customFormat="1" ht="12" customHeight="1">
      <c r="C80" s="39"/>
      <c r="S80" s="261" t="s">
        <v>36</v>
      </c>
      <c r="T80" s="440">
        <v>8</v>
      </c>
    </row>
    <row r="81" spans="3:24" s="32" customFormat="1" ht="12" customHeight="1">
      <c r="C81" s="39"/>
      <c r="S81" s="261" t="s">
        <v>38</v>
      </c>
      <c r="T81" s="440">
        <v>12</v>
      </c>
    </row>
    <row r="82" spans="3:24" s="32" customFormat="1" ht="12" customHeight="1">
      <c r="C82" s="39"/>
      <c r="S82" s="261" t="s">
        <v>41</v>
      </c>
      <c r="T82" s="440">
        <v>21</v>
      </c>
    </row>
    <row r="83" spans="3:24" s="32" customFormat="1" ht="12" customHeight="1">
      <c r="C83" s="39"/>
      <c r="S83" s="261" t="s">
        <v>42</v>
      </c>
      <c r="T83" s="440">
        <v>22</v>
      </c>
    </row>
    <row r="84" spans="3:24" s="32" customFormat="1" ht="12" customHeight="1">
      <c r="C84" s="39"/>
      <c r="S84" s="261" t="s">
        <v>37</v>
      </c>
      <c r="T84" s="440">
        <v>35</v>
      </c>
    </row>
    <row r="85" spans="3:24" s="32" customFormat="1" ht="12" customHeight="1">
      <c r="C85" s="39"/>
      <c r="S85" s="261" t="s">
        <v>35</v>
      </c>
      <c r="T85" s="440">
        <v>37</v>
      </c>
    </row>
    <row r="86" spans="3:24" s="32" customFormat="1" ht="17.25" customHeight="1">
      <c r="C86" s="39"/>
      <c r="S86" s="261" t="s">
        <v>85</v>
      </c>
      <c r="T86" s="440">
        <v>38</v>
      </c>
    </row>
    <row r="87" spans="3:24" s="32" customFormat="1" ht="15" customHeight="1">
      <c r="C87" s="388" t="s">
        <v>227</v>
      </c>
      <c r="D87" s="1"/>
      <c r="S87" s="261" t="s">
        <v>34</v>
      </c>
      <c r="T87" s="440">
        <v>70</v>
      </c>
    </row>
    <row r="88" spans="3:24" s="32" customFormat="1" ht="15.75">
      <c r="C88" s="388" t="s">
        <v>226</v>
      </c>
      <c r="D88" s="255"/>
      <c r="S88" s="261" t="s">
        <v>40</v>
      </c>
      <c r="T88" s="440">
        <v>110</v>
      </c>
    </row>
    <row r="89" spans="3:24" s="32" customFormat="1" ht="12" customHeight="1">
      <c r="C89" s="292" t="s">
        <v>187</v>
      </c>
      <c r="D89" s="1"/>
      <c r="S89" s="32" t="s">
        <v>175</v>
      </c>
      <c r="T89" s="32">
        <f>1376-364</f>
        <v>1012</v>
      </c>
      <c r="X89" s="32">
        <f>1376-996</f>
        <v>380</v>
      </c>
    </row>
    <row r="90" spans="3:24" s="32" customFormat="1" ht="12" customHeight="1">
      <c r="C90" s="439" t="s">
        <v>192</v>
      </c>
      <c r="T90" s="32">
        <f>SUM(T78:T89)</f>
        <v>1376</v>
      </c>
    </row>
    <row r="91" spans="3:24" s="32" customFormat="1" ht="12" customHeight="1">
      <c r="C91" s="439" t="s">
        <v>194</v>
      </c>
    </row>
    <row r="92" spans="3:24" s="32" customFormat="1" ht="12" customHeight="1">
      <c r="C92" s="39"/>
    </row>
    <row r="93" spans="3:24" s="32" customFormat="1" ht="12" customHeight="1">
      <c r="C93" s="39"/>
    </row>
    <row r="94" spans="3:24" s="32" customFormat="1" ht="12" customHeight="1">
      <c r="C94" s="39"/>
    </row>
    <row r="95" spans="3:24" s="32" customFormat="1" ht="12" customHeight="1">
      <c r="C95" s="39"/>
    </row>
    <row r="96" spans="3:24" s="32" customFormat="1" ht="12" customHeight="1">
      <c r="C96" s="39"/>
    </row>
    <row r="97" spans="1:17" s="32" customFormat="1" ht="12" customHeight="1">
      <c r="C97" s="39"/>
    </row>
    <row r="98" spans="1:17" s="32" customFormat="1" ht="12" customHeight="1">
      <c r="C98" s="39"/>
    </row>
    <row r="99" spans="1:17" s="32" customFormat="1" ht="12" customHeight="1">
      <c r="C99" s="39"/>
    </row>
    <row r="100" spans="1:17" s="32" customFormat="1" ht="12" customHeight="1">
      <c r="C100" s="39"/>
    </row>
    <row r="101" spans="1:17" s="32" customFormat="1" ht="12" customHeight="1">
      <c r="C101" s="39"/>
    </row>
    <row r="102" spans="1:17" s="32" customFormat="1" ht="12" customHeight="1">
      <c r="C102" s="39"/>
      <c r="N102" s="35"/>
      <c r="O102" s="35"/>
      <c r="P102" s="35"/>
      <c r="Q102" s="35"/>
    </row>
    <row r="103" spans="1:17" ht="12" customHeight="1">
      <c r="A103" s="32"/>
      <c r="B103" s="32"/>
      <c r="C103" s="39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r="104" spans="1:17" ht="12" customHeight="1">
      <c r="B104" s="40"/>
      <c r="C104" s="41"/>
      <c r="E104" s="35"/>
      <c r="F104" s="35"/>
      <c r="G104" s="35"/>
      <c r="H104" s="35"/>
      <c r="I104" s="35"/>
      <c r="J104" s="35"/>
      <c r="K104" s="35"/>
      <c r="L104" s="35"/>
      <c r="M104" s="35"/>
      <c r="N104" s="32"/>
      <c r="O104" s="32"/>
      <c r="P104" s="32"/>
      <c r="Q104" s="32"/>
    </row>
    <row r="105" spans="1:17" ht="12" customHeight="1">
      <c r="B105" s="40"/>
      <c r="C105" s="4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160"/>
      <c r="O105" s="160"/>
      <c r="P105" s="160"/>
      <c r="Q105" s="160"/>
    </row>
    <row r="106" spans="1:17" ht="12" customHeight="1">
      <c r="B106" s="137"/>
      <c r="C106" s="160"/>
      <c r="D106" s="160"/>
      <c r="E106" s="160"/>
      <c r="F106" s="160"/>
      <c r="G106" s="160"/>
      <c r="H106" s="160"/>
      <c r="I106" s="160"/>
      <c r="J106" s="160"/>
      <c r="K106" s="160"/>
      <c r="L106" s="160"/>
      <c r="M106" s="160"/>
      <c r="N106" s="160"/>
      <c r="O106" s="160"/>
      <c r="P106" s="160"/>
      <c r="Q106" s="160"/>
    </row>
    <row r="107" spans="1:17" ht="12" customHeight="1">
      <c r="B107" s="137"/>
      <c r="C107" s="160"/>
      <c r="D107" s="160"/>
      <c r="E107" s="160"/>
      <c r="F107" s="160"/>
      <c r="G107" s="160"/>
      <c r="H107" s="160"/>
      <c r="I107" s="160"/>
      <c r="J107" s="160"/>
      <c r="K107" s="160"/>
      <c r="L107" s="160"/>
      <c r="M107" s="160"/>
      <c r="N107" s="160"/>
      <c r="O107" s="160"/>
      <c r="P107" s="160"/>
      <c r="Q107" s="160"/>
    </row>
    <row r="108" spans="1:17" ht="12" customHeight="1">
      <c r="B108" s="137"/>
      <c r="C108" s="160"/>
      <c r="D108" s="160"/>
      <c r="E108" s="160"/>
      <c r="F108" s="160"/>
      <c r="G108" s="160"/>
      <c r="H108" s="160"/>
      <c r="I108" s="160"/>
      <c r="J108" s="160"/>
      <c r="K108" s="160"/>
      <c r="L108" s="160"/>
      <c r="M108" s="160"/>
      <c r="N108" s="160"/>
      <c r="O108" s="160"/>
      <c r="P108" s="160"/>
      <c r="Q108" s="160"/>
    </row>
    <row r="109" spans="1:17" ht="12" customHeight="1">
      <c r="C109" s="160"/>
      <c r="D109" s="160"/>
      <c r="E109" s="160"/>
      <c r="F109" s="160"/>
      <c r="G109" s="160"/>
      <c r="H109" s="160"/>
      <c r="I109" s="160"/>
      <c r="J109" s="160"/>
      <c r="K109" s="160"/>
      <c r="L109" s="160"/>
      <c r="M109" s="160"/>
      <c r="N109" s="160"/>
      <c r="O109" s="160"/>
      <c r="P109" s="160"/>
      <c r="Q109" s="160"/>
    </row>
    <row r="110" spans="1:17" ht="12" customHeight="1"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</row>
    <row r="111" spans="1:17" ht="12" customHeight="1">
      <c r="C111" s="160"/>
      <c r="D111" s="160"/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</row>
    <row r="112" spans="1:17" ht="12" customHeight="1">
      <c r="C112" s="160"/>
      <c r="D112" s="160"/>
      <c r="E112" s="160"/>
      <c r="F112" s="160"/>
      <c r="G112" s="160"/>
      <c r="H112" s="160"/>
      <c r="I112" s="160"/>
      <c r="J112" s="160"/>
      <c r="K112" s="160"/>
      <c r="L112" s="160"/>
      <c r="M112" s="160"/>
      <c r="N112" s="160"/>
      <c r="O112" s="160"/>
      <c r="P112" s="160"/>
      <c r="Q112" s="160"/>
    </row>
    <row r="113" spans="1:17" ht="12" customHeight="1">
      <c r="C113" s="160"/>
      <c r="D113" s="160"/>
      <c r="E113" s="160"/>
      <c r="F113" s="160"/>
      <c r="G113" s="160"/>
      <c r="H113" s="160"/>
      <c r="I113" s="160"/>
      <c r="J113" s="160"/>
      <c r="K113" s="160"/>
      <c r="L113" s="160"/>
      <c r="M113" s="160"/>
      <c r="N113" s="160"/>
      <c r="O113" s="160"/>
      <c r="P113" s="160"/>
      <c r="Q113" s="160"/>
    </row>
    <row r="114" spans="1:17" ht="12" customHeight="1">
      <c r="C114" s="160"/>
      <c r="D114" s="160"/>
      <c r="E114" s="160"/>
      <c r="F114" s="160"/>
      <c r="G114" s="160"/>
      <c r="H114" s="160"/>
      <c r="I114" s="160"/>
      <c r="J114" s="160"/>
      <c r="K114" s="160"/>
      <c r="L114" s="160"/>
      <c r="M114" s="160"/>
      <c r="N114" s="331"/>
      <c r="O114" s="331"/>
      <c r="P114" s="331"/>
      <c r="Q114" s="331"/>
    </row>
    <row r="115" spans="1:17" ht="12" customHeight="1">
      <c r="C115" s="784"/>
      <c r="D115" s="784"/>
      <c r="E115" s="784"/>
      <c r="F115" s="784"/>
      <c r="G115" s="331"/>
      <c r="H115" s="331"/>
      <c r="I115" s="331"/>
      <c r="J115" s="331"/>
      <c r="K115" s="331"/>
      <c r="L115" s="331"/>
      <c r="M115" s="331"/>
      <c r="N115" s="194"/>
      <c r="O115" s="194"/>
      <c r="P115" s="194"/>
      <c r="Q115" s="331"/>
    </row>
    <row r="116" spans="1:17" ht="12" customHeight="1">
      <c r="C116" s="784"/>
      <c r="D116" s="784"/>
      <c r="E116" s="784"/>
      <c r="F116" s="78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331"/>
    </row>
    <row r="117" spans="1:17" s="40" customFormat="1" ht="12" customHeight="1">
      <c r="A117" s="1"/>
      <c r="B117" s="1"/>
      <c r="C117" s="784"/>
      <c r="D117" s="784"/>
      <c r="E117" s="784"/>
      <c r="F117" s="78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331"/>
    </row>
    <row r="118" spans="1:17" ht="12" customHeight="1">
      <c r="A118" s="40"/>
      <c r="B118" s="40"/>
      <c r="C118" s="205"/>
      <c r="D118" s="205"/>
      <c r="E118" s="205"/>
      <c r="F118" s="221"/>
      <c r="G118" s="194"/>
      <c r="H118" s="194"/>
      <c r="I118" s="194"/>
      <c r="J118" s="194"/>
      <c r="K118" s="194"/>
      <c r="L118" s="194"/>
      <c r="M118" s="194"/>
      <c r="N118" s="231"/>
      <c r="O118" s="231"/>
      <c r="P118" s="231"/>
      <c r="Q118" s="231"/>
    </row>
    <row r="119" spans="1:17" ht="12" customHeight="1">
      <c r="C119" s="229"/>
      <c r="D119" s="204"/>
      <c r="E119" s="204"/>
      <c r="F119" s="230"/>
      <c r="G119" s="231"/>
      <c r="H119" s="231"/>
      <c r="I119" s="231"/>
      <c r="J119" s="231"/>
      <c r="K119" s="231"/>
      <c r="L119" s="231"/>
      <c r="M119" s="231"/>
      <c r="N119" s="231"/>
      <c r="O119" s="231"/>
      <c r="P119" s="231"/>
      <c r="Q119" s="231"/>
    </row>
    <row r="120" spans="1:17" ht="12" customHeight="1">
      <c r="C120" s="229"/>
      <c r="D120" s="204"/>
      <c r="E120" s="204"/>
      <c r="F120" s="22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1"/>
    </row>
    <row r="121" spans="1:17" ht="12" customHeight="1">
      <c r="C121" s="229"/>
      <c r="D121" s="204"/>
      <c r="E121" s="204"/>
      <c r="F121" s="230"/>
      <c r="G121" s="231"/>
      <c r="H121" s="231"/>
      <c r="I121" s="231"/>
      <c r="J121" s="231"/>
      <c r="K121" s="231"/>
      <c r="L121" s="231"/>
      <c r="M121" s="231"/>
      <c r="N121" s="231"/>
      <c r="O121" s="231"/>
      <c r="P121" s="231"/>
      <c r="Q121" s="231"/>
    </row>
    <row r="122" spans="1:17" ht="12" customHeight="1">
      <c r="C122" s="229"/>
      <c r="D122" s="204"/>
      <c r="E122" s="204"/>
      <c r="F122" s="221"/>
      <c r="G122" s="231"/>
      <c r="H122" s="231"/>
      <c r="I122" s="231"/>
      <c r="J122" s="231"/>
      <c r="K122" s="231"/>
      <c r="L122" s="231"/>
      <c r="M122" s="231"/>
      <c r="N122" s="231"/>
      <c r="O122" s="231"/>
      <c r="P122" s="231"/>
      <c r="Q122" s="231"/>
    </row>
    <row r="123" spans="1:17" ht="12" customHeight="1">
      <c r="C123" s="229"/>
      <c r="D123" s="783"/>
      <c r="E123" s="204"/>
      <c r="F123" s="230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1"/>
    </row>
    <row r="124" spans="1:17" ht="12" customHeight="1">
      <c r="C124" s="229"/>
      <c r="D124" s="783"/>
      <c r="E124" s="204"/>
      <c r="F124" s="230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1"/>
    </row>
    <row r="125" spans="1:17" ht="12" customHeight="1">
      <c r="C125" s="229"/>
      <c r="D125" s="204"/>
      <c r="E125" s="204"/>
      <c r="F125" s="22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1"/>
    </row>
    <row r="126" spans="1:17" ht="12" customHeight="1">
      <c r="C126" s="229"/>
      <c r="D126" s="783"/>
      <c r="E126" s="204"/>
      <c r="F126" s="230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1"/>
    </row>
    <row r="127" spans="1:17" ht="12" customHeight="1">
      <c r="C127" s="229"/>
      <c r="D127" s="783"/>
      <c r="E127" s="204"/>
      <c r="F127" s="230"/>
      <c r="G127" s="231"/>
      <c r="H127" s="231"/>
      <c r="I127" s="231"/>
      <c r="J127" s="231"/>
      <c r="K127" s="231"/>
      <c r="L127" s="231"/>
      <c r="M127" s="231"/>
      <c r="N127" s="231"/>
      <c r="O127" s="231"/>
      <c r="P127" s="231"/>
      <c r="Q127" s="231"/>
    </row>
    <row r="128" spans="1:17" ht="12" customHeight="1">
      <c r="C128" s="229"/>
      <c r="D128" s="783"/>
      <c r="E128" s="204"/>
      <c r="F128" s="230"/>
      <c r="G128" s="231"/>
      <c r="H128" s="231"/>
      <c r="I128" s="231"/>
      <c r="J128" s="231"/>
      <c r="K128" s="231"/>
      <c r="L128" s="231"/>
      <c r="M128" s="231"/>
      <c r="N128" s="231"/>
      <c r="O128" s="231"/>
      <c r="P128" s="231"/>
      <c r="Q128" s="231"/>
    </row>
    <row r="129" spans="3:17" ht="12" customHeight="1">
      <c r="C129" s="229"/>
      <c r="D129" s="204"/>
      <c r="E129" s="204"/>
      <c r="F129" s="221"/>
      <c r="G129" s="231"/>
      <c r="H129" s="231"/>
      <c r="I129" s="231"/>
      <c r="J129" s="231"/>
      <c r="K129" s="231"/>
      <c r="L129" s="231"/>
      <c r="M129" s="231"/>
      <c r="N129" s="231"/>
      <c r="O129" s="231"/>
      <c r="P129" s="231"/>
      <c r="Q129" s="231"/>
    </row>
    <row r="130" spans="3:17" ht="12" customHeight="1">
      <c r="C130" s="229"/>
      <c r="D130" s="204"/>
      <c r="E130" s="204"/>
      <c r="F130" s="230"/>
      <c r="G130" s="231"/>
      <c r="H130" s="231"/>
      <c r="I130" s="231"/>
      <c r="J130" s="231"/>
      <c r="K130" s="231"/>
      <c r="L130" s="231"/>
      <c r="M130" s="231"/>
      <c r="N130" s="231"/>
      <c r="O130" s="231"/>
      <c r="P130" s="231"/>
      <c r="Q130" s="231"/>
    </row>
    <row r="131" spans="3:17" ht="12" customHeight="1">
      <c r="C131" s="229"/>
      <c r="D131" s="204"/>
      <c r="E131" s="204"/>
      <c r="F131" s="221"/>
      <c r="G131" s="231"/>
      <c r="H131" s="231"/>
      <c r="I131" s="231"/>
      <c r="J131" s="231"/>
      <c r="K131" s="231"/>
      <c r="L131" s="231"/>
      <c r="M131" s="231"/>
      <c r="N131" s="231"/>
      <c r="O131" s="231"/>
      <c r="P131" s="231"/>
      <c r="Q131" s="231"/>
    </row>
    <row r="132" spans="3:17" ht="12" customHeight="1">
      <c r="C132" s="229"/>
      <c r="D132" s="783"/>
      <c r="E132" s="204"/>
      <c r="F132" s="230"/>
      <c r="G132" s="231"/>
      <c r="H132" s="231"/>
      <c r="I132" s="231"/>
      <c r="J132" s="231"/>
      <c r="K132" s="231"/>
      <c r="L132" s="231"/>
      <c r="M132" s="231"/>
      <c r="N132" s="231"/>
      <c r="O132" s="231"/>
      <c r="P132" s="231"/>
      <c r="Q132" s="231"/>
    </row>
    <row r="133" spans="3:17" ht="12" customHeight="1">
      <c r="C133" s="229"/>
      <c r="D133" s="783"/>
      <c r="E133" s="204"/>
      <c r="F133" s="230"/>
      <c r="G133" s="231"/>
      <c r="H133" s="231"/>
      <c r="I133" s="231"/>
      <c r="J133" s="231"/>
      <c r="K133" s="231"/>
      <c r="L133" s="231"/>
      <c r="M133" s="231"/>
      <c r="N133" s="231"/>
      <c r="O133" s="231"/>
      <c r="P133" s="231"/>
      <c r="Q133" s="231"/>
    </row>
    <row r="134" spans="3:17" ht="12" customHeight="1">
      <c r="C134" s="229"/>
      <c r="D134" s="783"/>
      <c r="E134" s="204"/>
      <c r="F134" s="230"/>
      <c r="G134" s="231"/>
      <c r="H134" s="231"/>
      <c r="I134" s="231"/>
      <c r="J134" s="231"/>
      <c r="K134" s="231"/>
      <c r="L134" s="231"/>
      <c r="M134" s="231"/>
      <c r="N134" s="231"/>
      <c r="O134" s="231"/>
      <c r="P134" s="231"/>
      <c r="Q134" s="231"/>
    </row>
    <row r="135" spans="3:17" ht="12" customHeight="1">
      <c r="C135" s="229"/>
      <c r="D135" s="204"/>
      <c r="E135" s="204"/>
      <c r="F135" s="221"/>
      <c r="G135" s="231"/>
      <c r="H135" s="231"/>
      <c r="I135" s="231"/>
      <c r="J135" s="231"/>
      <c r="K135" s="231"/>
      <c r="L135" s="231"/>
      <c r="M135" s="231"/>
      <c r="N135" s="231"/>
      <c r="O135" s="231"/>
      <c r="P135" s="231"/>
      <c r="Q135" s="231"/>
    </row>
    <row r="136" spans="3:17" ht="12" customHeight="1">
      <c r="C136" s="229"/>
      <c r="D136" s="783"/>
      <c r="E136" s="204"/>
      <c r="F136" s="230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</row>
    <row r="137" spans="3:17" ht="12" customHeight="1">
      <c r="C137" s="229"/>
      <c r="D137" s="783"/>
      <c r="E137" s="204"/>
      <c r="F137" s="230"/>
      <c r="G137" s="231"/>
      <c r="H137" s="231"/>
      <c r="I137" s="231"/>
      <c r="J137" s="231"/>
      <c r="K137" s="231"/>
      <c r="L137" s="231"/>
      <c r="M137" s="231"/>
      <c r="N137" s="231"/>
      <c r="O137" s="231"/>
      <c r="P137" s="231"/>
      <c r="Q137" s="231"/>
    </row>
    <row r="138" spans="3:17" ht="12" customHeight="1">
      <c r="C138" s="229"/>
      <c r="D138" s="783"/>
      <c r="E138" s="204"/>
      <c r="F138" s="230"/>
      <c r="G138" s="231"/>
      <c r="H138" s="231"/>
      <c r="I138" s="231"/>
      <c r="J138" s="231"/>
      <c r="K138" s="231"/>
      <c r="L138" s="231"/>
      <c r="M138" s="231"/>
      <c r="N138" s="231"/>
      <c r="O138" s="231"/>
      <c r="P138" s="231"/>
      <c r="Q138" s="231"/>
    </row>
    <row r="139" spans="3:17" ht="12" customHeight="1">
      <c r="C139" s="229"/>
      <c r="D139" s="783"/>
      <c r="E139" s="204"/>
      <c r="F139" s="230"/>
      <c r="G139" s="231"/>
      <c r="H139" s="231"/>
      <c r="I139" s="231"/>
      <c r="J139" s="231"/>
      <c r="K139" s="231"/>
      <c r="L139" s="231"/>
      <c r="M139" s="231"/>
      <c r="N139" s="231"/>
      <c r="O139" s="231"/>
      <c r="P139" s="231"/>
      <c r="Q139" s="231"/>
    </row>
    <row r="140" spans="3:17" ht="12" customHeight="1">
      <c r="C140" s="229"/>
      <c r="D140" s="204"/>
      <c r="E140" s="204"/>
      <c r="F140" s="232"/>
      <c r="G140" s="231"/>
      <c r="H140" s="231"/>
      <c r="I140" s="231"/>
      <c r="J140" s="231"/>
      <c r="K140" s="231"/>
      <c r="L140" s="231"/>
      <c r="M140" s="231"/>
      <c r="N140" s="231"/>
      <c r="O140" s="231"/>
      <c r="P140" s="231"/>
      <c r="Q140" s="231"/>
    </row>
    <row r="141" spans="3:17" ht="12" customHeight="1">
      <c r="C141" s="229"/>
      <c r="D141" s="204"/>
      <c r="E141" s="204"/>
      <c r="F141" s="230"/>
      <c r="G141" s="231"/>
      <c r="H141" s="231"/>
      <c r="I141" s="231"/>
      <c r="J141" s="231"/>
      <c r="K141" s="231"/>
      <c r="L141" s="231"/>
      <c r="M141" s="231"/>
      <c r="N141" s="231"/>
      <c r="O141" s="231"/>
      <c r="P141" s="231"/>
      <c r="Q141" s="231"/>
    </row>
    <row r="142" spans="3:17" ht="12" customHeight="1">
      <c r="C142" s="229"/>
      <c r="D142" s="204"/>
      <c r="E142" s="204"/>
      <c r="F142" s="221"/>
      <c r="G142" s="231"/>
      <c r="H142" s="231"/>
      <c r="I142" s="231"/>
      <c r="J142" s="231"/>
      <c r="K142" s="231"/>
      <c r="L142" s="231"/>
      <c r="M142" s="231"/>
      <c r="N142" s="231"/>
      <c r="O142" s="231"/>
      <c r="P142" s="231"/>
      <c r="Q142" s="231"/>
    </row>
    <row r="143" spans="3:17" ht="12" customHeight="1">
      <c r="C143" s="229"/>
      <c r="D143" s="783"/>
      <c r="E143" s="204"/>
      <c r="F143" s="230"/>
      <c r="G143" s="231"/>
      <c r="H143" s="231"/>
      <c r="I143" s="231"/>
      <c r="J143" s="231"/>
      <c r="K143" s="231"/>
      <c r="L143" s="231"/>
      <c r="M143" s="231"/>
      <c r="N143" s="231"/>
      <c r="O143" s="231"/>
      <c r="P143" s="231"/>
      <c r="Q143" s="231"/>
    </row>
    <row r="144" spans="3:17" ht="12" customHeight="1">
      <c r="C144" s="229"/>
      <c r="D144" s="783"/>
      <c r="E144" s="204"/>
      <c r="F144" s="230"/>
      <c r="G144" s="231"/>
      <c r="H144" s="231"/>
      <c r="I144" s="231"/>
      <c r="J144" s="231"/>
      <c r="K144" s="231"/>
      <c r="L144" s="231"/>
      <c r="M144" s="231"/>
      <c r="N144" s="231"/>
      <c r="O144" s="231"/>
      <c r="P144" s="231"/>
      <c r="Q144" s="231"/>
    </row>
    <row r="145" spans="3:17" ht="12" customHeight="1">
      <c r="C145" s="229"/>
      <c r="D145" s="783"/>
      <c r="E145" s="204"/>
      <c r="F145" s="230"/>
      <c r="G145" s="231"/>
      <c r="H145" s="231"/>
      <c r="I145" s="231"/>
      <c r="J145" s="231"/>
      <c r="K145" s="231"/>
      <c r="L145" s="231"/>
      <c r="M145" s="231"/>
      <c r="N145" s="231"/>
      <c r="O145" s="231"/>
      <c r="P145" s="231"/>
      <c r="Q145" s="231"/>
    </row>
    <row r="146" spans="3:17" ht="12" customHeight="1">
      <c r="C146" s="229"/>
      <c r="D146" s="204"/>
      <c r="E146" s="204"/>
      <c r="F146" s="221"/>
      <c r="G146" s="231"/>
      <c r="H146" s="231"/>
      <c r="I146" s="231"/>
      <c r="J146" s="231"/>
      <c r="K146" s="231"/>
      <c r="L146" s="231"/>
      <c r="M146" s="231"/>
      <c r="N146" s="231"/>
      <c r="O146" s="231"/>
      <c r="P146" s="231"/>
      <c r="Q146" s="231"/>
    </row>
    <row r="147" spans="3:17" ht="12" customHeight="1">
      <c r="C147" s="229"/>
      <c r="D147" s="783"/>
      <c r="E147" s="204"/>
      <c r="F147" s="230"/>
      <c r="G147" s="231"/>
      <c r="H147" s="231"/>
      <c r="I147" s="231"/>
      <c r="J147" s="231"/>
      <c r="K147" s="231"/>
      <c r="L147" s="231"/>
      <c r="M147" s="231"/>
      <c r="N147" s="231"/>
      <c r="O147" s="231"/>
      <c r="P147" s="231"/>
      <c r="Q147" s="231"/>
    </row>
    <row r="148" spans="3:17" ht="12" customHeight="1">
      <c r="C148" s="229"/>
      <c r="D148" s="783"/>
      <c r="E148" s="204"/>
      <c r="F148" s="230"/>
      <c r="G148" s="231"/>
      <c r="H148" s="231"/>
      <c r="I148" s="231"/>
      <c r="J148" s="231"/>
      <c r="K148" s="231"/>
      <c r="L148" s="231"/>
      <c r="M148" s="231"/>
      <c r="N148" s="231"/>
      <c r="O148" s="231"/>
      <c r="P148" s="231"/>
      <c r="Q148" s="231"/>
    </row>
    <row r="149" spans="3:17" ht="12" customHeight="1">
      <c r="C149" s="229"/>
      <c r="D149" s="204"/>
      <c r="E149" s="204"/>
      <c r="F149" s="221"/>
      <c r="G149" s="231"/>
      <c r="H149" s="231"/>
      <c r="I149" s="231"/>
      <c r="J149" s="231"/>
      <c r="K149" s="231"/>
      <c r="L149" s="231"/>
      <c r="M149" s="231"/>
      <c r="N149" s="231"/>
      <c r="O149" s="231"/>
      <c r="P149" s="231"/>
      <c r="Q149" s="231"/>
    </row>
    <row r="150" spans="3:17" ht="12" customHeight="1">
      <c r="C150" s="229"/>
      <c r="D150" s="783"/>
      <c r="E150" s="204"/>
      <c r="F150" s="40"/>
      <c r="G150" s="231"/>
      <c r="H150" s="231"/>
      <c r="I150" s="231"/>
      <c r="J150" s="231"/>
      <c r="K150" s="231"/>
      <c r="L150" s="231"/>
      <c r="M150" s="231"/>
      <c r="N150" s="231"/>
      <c r="O150" s="231"/>
      <c r="P150" s="231"/>
      <c r="Q150" s="231"/>
    </row>
    <row r="151" spans="3:17" ht="12" customHeight="1">
      <c r="C151" s="229"/>
      <c r="D151" s="783"/>
      <c r="E151" s="204"/>
      <c r="F151" s="230"/>
      <c r="G151" s="231"/>
      <c r="H151" s="231"/>
      <c r="I151" s="231"/>
      <c r="J151" s="231"/>
      <c r="K151" s="231"/>
      <c r="L151" s="231"/>
      <c r="M151" s="231"/>
      <c r="N151" s="231"/>
      <c r="O151" s="231"/>
      <c r="P151" s="231"/>
      <c r="Q151" s="231"/>
    </row>
    <row r="152" spans="3:17" ht="12" customHeight="1">
      <c r="C152" s="229"/>
      <c r="D152" s="204"/>
      <c r="E152" s="204"/>
      <c r="F152" s="221"/>
      <c r="G152" s="231"/>
      <c r="H152" s="231"/>
      <c r="I152" s="231"/>
      <c r="J152" s="231"/>
      <c r="K152" s="231"/>
      <c r="L152" s="231"/>
      <c r="M152" s="231"/>
      <c r="N152" s="231"/>
      <c r="O152" s="231"/>
      <c r="P152" s="231"/>
      <c r="Q152" s="231"/>
    </row>
    <row r="153" spans="3:17" ht="12" customHeight="1">
      <c r="C153" s="229"/>
      <c r="D153" s="204"/>
      <c r="E153" s="204"/>
      <c r="F153" s="230"/>
      <c r="G153" s="231"/>
      <c r="H153" s="231"/>
      <c r="I153" s="231"/>
      <c r="J153" s="231"/>
      <c r="K153" s="231"/>
      <c r="L153" s="231"/>
      <c r="M153" s="231"/>
      <c r="N153" s="231"/>
      <c r="O153" s="231"/>
      <c r="P153" s="231"/>
      <c r="Q153" s="231"/>
    </row>
    <row r="154" spans="3:17" ht="12" customHeight="1">
      <c r="C154" s="229"/>
      <c r="D154" s="204"/>
      <c r="E154" s="204"/>
      <c r="F154" s="221"/>
      <c r="G154" s="231"/>
      <c r="H154" s="231"/>
      <c r="I154" s="231"/>
      <c r="J154" s="231"/>
      <c r="K154" s="231"/>
      <c r="L154" s="231"/>
      <c r="M154" s="231"/>
      <c r="N154" s="231"/>
      <c r="O154" s="231"/>
      <c r="P154" s="231"/>
      <c r="Q154" s="231"/>
    </row>
    <row r="155" spans="3:17" ht="12" customHeight="1">
      <c r="C155" s="229"/>
      <c r="D155" s="204"/>
      <c r="E155" s="204"/>
      <c r="F155" s="230"/>
      <c r="G155" s="231"/>
      <c r="H155" s="231"/>
      <c r="I155" s="231"/>
      <c r="J155" s="231"/>
      <c r="K155" s="231"/>
      <c r="L155" s="231"/>
      <c r="M155" s="231"/>
      <c r="N155" s="231"/>
      <c r="O155" s="231"/>
      <c r="P155" s="231"/>
      <c r="Q155" s="231"/>
    </row>
    <row r="156" spans="3:17" ht="12" customHeight="1">
      <c r="C156" s="229"/>
      <c r="D156" s="204"/>
      <c r="E156" s="204"/>
      <c r="F156" s="221"/>
      <c r="G156" s="231"/>
      <c r="H156" s="231"/>
      <c r="I156" s="231"/>
      <c r="J156" s="231"/>
      <c r="K156" s="231"/>
      <c r="L156" s="231"/>
      <c r="M156" s="231"/>
      <c r="N156" s="231"/>
      <c r="O156" s="231"/>
      <c r="P156" s="231"/>
      <c r="Q156" s="231"/>
    </row>
    <row r="157" spans="3:17" ht="12" customHeight="1">
      <c r="C157" s="229"/>
      <c r="D157" s="204"/>
      <c r="E157" s="204"/>
      <c r="F157" s="230"/>
      <c r="G157" s="231"/>
      <c r="H157" s="231"/>
      <c r="I157" s="231"/>
      <c r="J157" s="231"/>
      <c r="K157" s="231"/>
      <c r="L157" s="231"/>
      <c r="M157" s="231"/>
      <c r="N157" s="231"/>
      <c r="O157" s="231"/>
      <c r="P157" s="231"/>
      <c r="Q157" s="231"/>
    </row>
    <row r="158" spans="3:17" ht="12" customHeight="1">
      <c r="C158" s="229"/>
      <c r="D158" s="204"/>
      <c r="E158" s="204"/>
      <c r="F158" s="221"/>
      <c r="G158" s="231"/>
      <c r="H158" s="231"/>
      <c r="I158" s="231"/>
      <c r="J158" s="231"/>
      <c r="K158" s="231"/>
      <c r="L158" s="231"/>
      <c r="M158" s="231"/>
      <c r="N158" s="231"/>
      <c r="O158" s="231"/>
      <c r="P158" s="231"/>
      <c r="Q158" s="231"/>
    </row>
    <row r="159" spans="3:17" ht="12" customHeight="1">
      <c r="C159" s="229"/>
      <c r="D159" s="783"/>
      <c r="E159" s="204"/>
      <c r="F159" s="230"/>
      <c r="G159" s="231"/>
      <c r="H159" s="231"/>
      <c r="I159" s="231"/>
      <c r="J159" s="231"/>
      <c r="K159" s="231"/>
      <c r="L159" s="231"/>
      <c r="M159" s="231"/>
      <c r="N159" s="231"/>
      <c r="O159" s="231"/>
      <c r="P159" s="231"/>
      <c r="Q159" s="231"/>
    </row>
    <row r="160" spans="3:17" ht="12" customHeight="1">
      <c r="C160" s="229"/>
      <c r="D160" s="783"/>
      <c r="E160" s="204"/>
      <c r="F160" s="230"/>
      <c r="G160" s="231"/>
      <c r="H160" s="231"/>
      <c r="I160" s="231"/>
      <c r="J160" s="231"/>
      <c r="K160" s="231"/>
      <c r="L160" s="231"/>
      <c r="M160" s="231"/>
      <c r="N160" s="231"/>
      <c r="O160" s="231"/>
      <c r="P160" s="231"/>
      <c r="Q160" s="231"/>
    </row>
    <row r="161" spans="3:17" ht="12" customHeight="1">
      <c r="C161" s="229"/>
      <c r="D161" s="783"/>
      <c r="E161" s="204"/>
      <c r="F161" s="230"/>
      <c r="G161" s="231"/>
      <c r="H161" s="231"/>
      <c r="I161" s="231"/>
      <c r="J161" s="231"/>
      <c r="K161" s="231"/>
      <c r="L161" s="231"/>
      <c r="M161" s="231"/>
      <c r="N161" s="231"/>
      <c r="O161" s="231"/>
      <c r="P161" s="231"/>
      <c r="Q161" s="231"/>
    </row>
    <row r="162" spans="3:17" ht="12" customHeight="1">
      <c r="C162" s="229"/>
      <c r="D162" s="783"/>
      <c r="E162" s="204"/>
      <c r="F162" s="230"/>
      <c r="G162" s="231"/>
      <c r="H162" s="231"/>
      <c r="I162" s="231"/>
      <c r="J162" s="231"/>
      <c r="K162" s="231"/>
      <c r="L162" s="231"/>
      <c r="M162" s="231"/>
      <c r="N162" s="231"/>
      <c r="O162" s="231"/>
      <c r="P162" s="231"/>
      <c r="Q162" s="231"/>
    </row>
    <row r="163" spans="3:17" ht="12" customHeight="1">
      <c r="C163" s="229"/>
      <c r="D163" s="204"/>
      <c r="E163" s="204"/>
      <c r="F163" s="221"/>
      <c r="G163" s="231"/>
      <c r="H163" s="231"/>
      <c r="I163" s="231"/>
      <c r="J163" s="231"/>
      <c r="K163" s="231"/>
      <c r="L163" s="231"/>
      <c r="M163" s="231"/>
      <c r="N163" s="231"/>
      <c r="O163" s="231"/>
      <c r="P163" s="231"/>
      <c r="Q163" s="231"/>
    </row>
    <row r="164" spans="3:17" ht="12" customHeight="1">
      <c r="C164" s="229"/>
      <c r="D164" s="783"/>
      <c r="E164" s="204"/>
      <c r="F164" s="230"/>
      <c r="G164" s="231"/>
      <c r="H164" s="231"/>
      <c r="I164" s="231"/>
      <c r="J164" s="231"/>
      <c r="K164" s="231"/>
      <c r="L164" s="231"/>
      <c r="M164" s="231"/>
      <c r="N164" s="231"/>
      <c r="O164" s="231"/>
      <c r="P164" s="231"/>
      <c r="Q164" s="231"/>
    </row>
    <row r="165" spans="3:17" ht="12" customHeight="1">
      <c r="C165" s="229"/>
      <c r="D165" s="783"/>
      <c r="E165" s="204"/>
      <c r="F165" s="230"/>
      <c r="G165" s="231"/>
      <c r="H165" s="231"/>
      <c r="I165" s="231"/>
      <c r="J165" s="231"/>
      <c r="K165" s="231"/>
      <c r="L165" s="231"/>
      <c r="M165" s="231"/>
      <c r="N165" s="231"/>
      <c r="O165" s="231"/>
      <c r="P165" s="231"/>
      <c r="Q165" s="231"/>
    </row>
    <row r="166" spans="3:17" ht="12" customHeight="1">
      <c r="C166" s="229"/>
      <c r="D166" s="204"/>
      <c r="E166" s="204"/>
      <c r="F166" s="221"/>
      <c r="G166" s="231"/>
      <c r="H166" s="231"/>
      <c r="I166" s="231"/>
      <c r="J166" s="231"/>
      <c r="K166" s="231"/>
      <c r="L166" s="231"/>
      <c r="M166" s="231"/>
      <c r="N166" s="231"/>
      <c r="O166" s="231"/>
      <c r="P166" s="231"/>
      <c r="Q166" s="231"/>
    </row>
    <row r="167" spans="3:17" ht="12" customHeight="1">
      <c r="C167" s="229"/>
      <c r="D167" s="783"/>
      <c r="E167" s="204"/>
      <c r="F167" s="230"/>
      <c r="G167" s="231"/>
      <c r="H167" s="231"/>
      <c r="I167" s="231"/>
      <c r="J167" s="231"/>
      <c r="K167" s="231"/>
      <c r="L167" s="231"/>
      <c r="M167" s="231"/>
      <c r="N167" s="231"/>
      <c r="O167" s="231"/>
      <c r="P167" s="231"/>
      <c r="Q167" s="231"/>
    </row>
    <row r="168" spans="3:17" ht="12" customHeight="1">
      <c r="C168" s="229"/>
      <c r="D168" s="783"/>
      <c r="E168" s="204"/>
      <c r="F168" s="230"/>
      <c r="G168" s="231"/>
      <c r="H168" s="231"/>
      <c r="I168" s="231"/>
      <c r="J168" s="231"/>
      <c r="K168" s="231"/>
      <c r="L168" s="231"/>
      <c r="M168" s="231"/>
      <c r="N168" s="231"/>
      <c r="O168" s="231"/>
      <c r="P168" s="231"/>
      <c r="Q168" s="231"/>
    </row>
    <row r="169" spans="3:17" ht="12" customHeight="1">
      <c r="C169" s="229"/>
      <c r="D169" s="204"/>
      <c r="E169" s="204"/>
      <c r="F169" s="221"/>
      <c r="G169" s="231"/>
      <c r="H169" s="231"/>
      <c r="I169" s="231"/>
      <c r="J169" s="231"/>
      <c r="K169" s="231"/>
      <c r="L169" s="231"/>
      <c r="M169" s="231"/>
      <c r="N169" s="231"/>
      <c r="O169" s="231"/>
      <c r="P169" s="231"/>
      <c r="Q169" s="231"/>
    </row>
    <row r="170" spans="3:17" ht="12" customHeight="1">
      <c r="C170" s="229"/>
      <c r="D170" s="204"/>
      <c r="E170" s="204"/>
      <c r="F170" s="230"/>
      <c r="G170" s="231"/>
      <c r="H170" s="231"/>
      <c r="I170" s="231"/>
      <c r="J170" s="231"/>
      <c r="K170" s="231"/>
      <c r="L170" s="231"/>
      <c r="M170" s="231"/>
      <c r="N170" s="231"/>
      <c r="O170" s="231"/>
      <c r="P170" s="231"/>
      <c r="Q170" s="231"/>
    </row>
    <row r="171" spans="3:17" ht="12" customHeight="1">
      <c r="C171" s="229"/>
      <c r="D171" s="204"/>
      <c r="E171" s="204"/>
      <c r="F171" s="221"/>
      <c r="G171" s="231"/>
      <c r="H171" s="231"/>
      <c r="I171" s="231"/>
      <c r="J171" s="231"/>
      <c r="K171" s="231"/>
      <c r="L171" s="231"/>
      <c r="M171" s="231"/>
      <c r="N171" s="231"/>
      <c r="O171" s="231"/>
      <c r="P171" s="231"/>
      <c r="Q171" s="231"/>
    </row>
    <row r="172" spans="3:17" ht="12" customHeight="1">
      <c r="C172" s="229"/>
      <c r="D172" s="783"/>
      <c r="E172" s="204"/>
      <c r="F172" s="230"/>
      <c r="G172" s="231"/>
      <c r="H172" s="231"/>
      <c r="I172" s="231"/>
      <c r="J172" s="231"/>
      <c r="K172" s="231"/>
      <c r="L172" s="231"/>
      <c r="M172" s="231"/>
      <c r="N172" s="231"/>
      <c r="O172" s="231"/>
      <c r="P172" s="231"/>
      <c r="Q172" s="231"/>
    </row>
    <row r="173" spans="3:17" ht="12" customHeight="1">
      <c r="C173" s="229"/>
      <c r="D173" s="783"/>
      <c r="E173" s="204"/>
      <c r="F173" s="230"/>
      <c r="G173" s="231"/>
      <c r="H173" s="231"/>
      <c r="I173" s="231"/>
      <c r="J173" s="231"/>
      <c r="K173" s="231"/>
      <c r="L173" s="231"/>
      <c r="M173" s="231"/>
      <c r="N173" s="231"/>
      <c r="O173" s="231"/>
      <c r="P173" s="231"/>
      <c r="Q173" s="231"/>
    </row>
    <row r="174" spans="3:17" ht="12" customHeight="1">
      <c r="C174" s="229"/>
      <c r="D174" s="783"/>
      <c r="E174" s="204"/>
      <c r="F174" s="230"/>
      <c r="G174" s="231"/>
      <c r="H174" s="231"/>
      <c r="I174" s="231"/>
      <c r="J174" s="231"/>
      <c r="K174" s="231"/>
      <c r="L174" s="231"/>
      <c r="M174" s="231"/>
      <c r="N174" s="231"/>
      <c r="O174" s="231"/>
      <c r="P174" s="231"/>
      <c r="Q174" s="231"/>
    </row>
    <row r="175" spans="3:17" ht="12" customHeight="1">
      <c r="C175" s="229"/>
      <c r="D175" s="204"/>
      <c r="E175" s="204"/>
      <c r="F175" s="221"/>
      <c r="G175" s="231"/>
      <c r="H175" s="231"/>
      <c r="I175" s="231"/>
      <c r="J175" s="231"/>
      <c r="K175" s="231"/>
      <c r="L175" s="231"/>
      <c r="M175" s="231"/>
      <c r="N175" s="231"/>
      <c r="O175" s="231"/>
      <c r="P175" s="231"/>
      <c r="Q175" s="231"/>
    </row>
    <row r="176" spans="3:17" ht="12" customHeight="1">
      <c r="C176" s="229"/>
      <c r="D176" s="204"/>
      <c r="E176" s="204"/>
      <c r="F176" s="230"/>
      <c r="G176" s="231"/>
      <c r="H176" s="231"/>
      <c r="I176" s="231"/>
      <c r="J176" s="231"/>
      <c r="K176" s="231"/>
      <c r="L176" s="231"/>
      <c r="M176" s="231"/>
      <c r="N176" s="40"/>
      <c r="O176" s="40"/>
      <c r="P176" s="40"/>
      <c r="Q176" s="40"/>
    </row>
    <row r="177" spans="3:17" ht="12" customHeight="1">
      <c r="C177" s="41"/>
      <c r="D177" s="41"/>
      <c r="E177" s="41"/>
      <c r="F177" s="41"/>
      <c r="G177" s="41"/>
      <c r="H177" s="41"/>
      <c r="I177" s="41"/>
      <c r="J177" s="41"/>
      <c r="K177" s="41"/>
      <c r="L177" s="40"/>
      <c r="M177" s="40"/>
      <c r="N177" s="233"/>
      <c r="O177" s="233"/>
      <c r="P177" s="233"/>
      <c r="Q177" s="233"/>
    </row>
    <row r="178" spans="3:17" ht="12" customHeight="1">
      <c r="C178" s="41"/>
      <c r="D178" s="41"/>
      <c r="E178" s="41"/>
      <c r="F178" s="41"/>
      <c r="G178" s="233"/>
      <c r="H178" s="233"/>
      <c r="I178" s="233"/>
      <c r="J178" s="233"/>
      <c r="K178" s="233"/>
      <c r="L178" s="233"/>
      <c r="M178" s="233"/>
      <c r="N178" s="40"/>
      <c r="O178" s="40"/>
      <c r="P178" s="40"/>
      <c r="Q178" s="40"/>
    </row>
    <row r="179" spans="3:17" ht="12" customHeight="1">
      <c r="C179" s="41"/>
      <c r="D179" s="41"/>
      <c r="E179" s="41"/>
      <c r="F179" s="41"/>
      <c r="G179" s="41"/>
      <c r="H179" s="41"/>
      <c r="I179" s="41"/>
      <c r="J179" s="41"/>
      <c r="K179" s="41"/>
      <c r="L179" s="40"/>
      <c r="M179" s="40"/>
      <c r="N179" s="40"/>
      <c r="O179" s="40"/>
      <c r="P179" s="40"/>
      <c r="Q179" s="40"/>
    </row>
    <row r="180" spans="3:17" ht="12" customHeight="1">
      <c r="C180" s="41"/>
      <c r="D180" s="41"/>
      <c r="E180" s="41"/>
      <c r="F180" s="41"/>
      <c r="G180" s="41"/>
      <c r="H180" s="41"/>
      <c r="I180" s="41"/>
      <c r="J180" s="41"/>
      <c r="K180" s="41"/>
      <c r="L180" s="40"/>
      <c r="M180" s="40"/>
      <c r="N180" s="40"/>
      <c r="O180" s="40"/>
      <c r="P180" s="40"/>
      <c r="Q180" s="40"/>
    </row>
    <row r="181" spans="3:17" ht="12" customHeight="1">
      <c r="C181" s="41"/>
      <c r="D181" s="41"/>
      <c r="E181" s="41"/>
      <c r="F181" s="41"/>
      <c r="G181" s="41"/>
      <c r="H181" s="41"/>
      <c r="I181" s="41"/>
      <c r="J181" s="41"/>
      <c r="K181" s="41"/>
      <c r="L181" s="40"/>
      <c r="M181" s="40"/>
      <c r="N181" s="40"/>
      <c r="O181" s="40"/>
      <c r="P181" s="40"/>
      <c r="Q181" s="40"/>
    </row>
    <row r="182" spans="3:17" ht="12" customHeight="1">
      <c r="C182" s="41"/>
      <c r="D182" s="41"/>
      <c r="E182" s="41"/>
      <c r="F182" s="41"/>
      <c r="G182" s="41"/>
      <c r="H182" s="41"/>
      <c r="I182" s="41"/>
      <c r="J182" s="41"/>
      <c r="K182" s="41"/>
      <c r="L182" s="40"/>
      <c r="M182" s="40"/>
      <c r="N182" s="231"/>
      <c r="O182" s="231"/>
      <c r="P182" s="231"/>
      <c r="Q182" s="231"/>
    </row>
    <row r="183" spans="3:17" ht="12" customHeight="1">
      <c r="C183" s="204"/>
      <c r="D183" s="204"/>
      <c r="E183" s="204"/>
      <c r="F183" s="231"/>
      <c r="G183" s="231"/>
      <c r="H183" s="231"/>
      <c r="I183" s="231"/>
      <c r="J183" s="231"/>
      <c r="K183" s="231"/>
      <c r="L183" s="231"/>
      <c r="M183" s="231"/>
      <c r="N183" s="40"/>
      <c r="O183" s="40"/>
      <c r="P183" s="40"/>
      <c r="Q183" s="40"/>
    </row>
    <row r="184" spans="3:17" ht="12" customHeight="1">
      <c r="C184" s="41"/>
      <c r="D184" s="41"/>
      <c r="E184" s="41"/>
      <c r="F184" s="41"/>
      <c r="G184" s="41"/>
      <c r="H184" s="41"/>
      <c r="I184" s="41"/>
      <c r="J184" s="41"/>
      <c r="K184" s="41"/>
      <c r="L184" s="40"/>
      <c r="M184" s="40"/>
      <c r="N184" s="40"/>
      <c r="O184" s="40"/>
      <c r="P184" s="40"/>
      <c r="Q184" s="40"/>
    </row>
    <row r="185" spans="3:17" ht="12" customHeight="1">
      <c r="C185" s="41"/>
      <c r="D185" s="41"/>
      <c r="E185" s="41"/>
      <c r="F185" s="41"/>
      <c r="G185" s="41"/>
      <c r="H185" s="41"/>
      <c r="I185" s="41"/>
      <c r="J185" s="41"/>
      <c r="K185" s="41"/>
      <c r="L185" s="40"/>
      <c r="M185" s="40"/>
      <c r="N185" s="40"/>
      <c r="O185" s="40"/>
      <c r="P185" s="40"/>
      <c r="Q185" s="40"/>
    </row>
    <row r="186" spans="3:17" ht="12" customHeight="1">
      <c r="C186" s="41"/>
      <c r="D186" s="41"/>
      <c r="E186" s="41"/>
      <c r="F186" s="41"/>
      <c r="G186" s="41"/>
      <c r="H186" s="41"/>
      <c r="I186" s="41"/>
      <c r="J186" s="41"/>
      <c r="K186" s="41"/>
      <c r="L186" s="40"/>
      <c r="M186" s="40"/>
      <c r="N186" s="40"/>
      <c r="O186" s="40"/>
      <c r="P186" s="40"/>
      <c r="Q186" s="40"/>
    </row>
    <row r="187" spans="3:17" ht="12" customHeight="1">
      <c r="C187" s="41"/>
      <c r="D187" s="41"/>
      <c r="E187" s="41"/>
      <c r="F187" s="41"/>
      <c r="G187" s="41"/>
      <c r="H187" s="41"/>
      <c r="I187" s="41"/>
      <c r="J187" s="41"/>
      <c r="K187" s="41"/>
      <c r="L187" s="40"/>
      <c r="M187" s="40"/>
      <c r="N187" s="40"/>
      <c r="O187" s="40"/>
      <c r="P187" s="40"/>
      <c r="Q187" s="40"/>
    </row>
    <row r="188" spans="3:17" ht="12" customHeight="1">
      <c r="C188" s="41"/>
      <c r="D188" s="41"/>
      <c r="E188" s="41"/>
      <c r="F188" s="41"/>
      <c r="G188" s="41"/>
      <c r="H188" s="41"/>
      <c r="I188" s="41"/>
      <c r="J188" s="41"/>
      <c r="K188" s="41"/>
      <c r="L188" s="40"/>
      <c r="M188" s="40"/>
    </row>
    <row r="189" spans="3:17" ht="12" customHeight="1"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3:17" ht="12" customHeight="1"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3:17" ht="12" customHeight="1"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3:17" ht="12" customHeight="1">
      <c r="C192" s="43"/>
      <c r="D192" s="43"/>
      <c r="E192" s="43"/>
      <c r="F192" s="43"/>
      <c r="G192" s="43"/>
      <c r="H192" s="43"/>
      <c r="I192" s="43"/>
      <c r="J192" s="43"/>
      <c r="K192" s="43"/>
      <c r="N192" s="40"/>
      <c r="O192" s="40"/>
      <c r="P192" s="40"/>
      <c r="Q192" s="40"/>
    </row>
    <row r="193" spans="3:17" ht="12" customHeight="1">
      <c r="C193" s="41"/>
      <c r="D193" s="41"/>
      <c r="E193" s="41"/>
      <c r="F193" s="41"/>
      <c r="G193" s="41"/>
      <c r="H193" s="41"/>
      <c r="I193" s="41"/>
      <c r="J193" s="41"/>
      <c r="K193" s="41"/>
      <c r="L193" s="40"/>
      <c r="M193" s="40"/>
      <c r="N193" s="40"/>
      <c r="O193" s="40"/>
      <c r="P193" s="40"/>
      <c r="Q193" s="40"/>
    </row>
    <row r="194" spans="3:17" ht="12" customHeight="1">
      <c r="C194" s="41"/>
      <c r="D194" s="41"/>
      <c r="E194" s="41"/>
      <c r="F194" s="41"/>
      <c r="G194" s="41"/>
      <c r="H194" s="41"/>
      <c r="I194" s="41"/>
      <c r="J194" s="41"/>
      <c r="K194" s="41"/>
      <c r="L194" s="40"/>
      <c r="M194" s="40"/>
      <c r="N194" s="40"/>
      <c r="O194" s="40"/>
      <c r="P194" s="40"/>
      <c r="Q194" s="40"/>
    </row>
    <row r="195" spans="3:17" ht="12" customHeight="1">
      <c r="C195" s="41"/>
      <c r="D195" s="41"/>
      <c r="E195" s="41"/>
      <c r="F195" s="41"/>
      <c r="G195" s="41"/>
      <c r="H195" s="41"/>
      <c r="I195" s="41"/>
      <c r="J195" s="41"/>
      <c r="K195" s="41"/>
      <c r="L195" s="40"/>
      <c r="M195" s="40"/>
      <c r="N195" s="40"/>
      <c r="O195" s="40"/>
      <c r="P195" s="40"/>
      <c r="Q195" s="40"/>
    </row>
    <row r="196" spans="3:17" ht="12" customHeight="1">
      <c r="C196" s="41"/>
      <c r="D196" s="41"/>
      <c r="E196" s="41"/>
      <c r="F196" s="41"/>
      <c r="G196" s="41"/>
      <c r="H196" s="41"/>
      <c r="I196" s="41"/>
      <c r="J196" s="41"/>
      <c r="K196" s="41"/>
      <c r="L196" s="40"/>
      <c r="M196" s="40"/>
      <c r="N196" s="40"/>
      <c r="O196" s="40"/>
      <c r="P196" s="40"/>
      <c r="Q196" s="40"/>
    </row>
    <row r="197" spans="3:17" ht="12" customHeight="1">
      <c r="C197" s="41"/>
      <c r="D197" s="41"/>
      <c r="E197" s="41"/>
      <c r="F197" s="41"/>
      <c r="G197" s="41"/>
      <c r="H197" s="41"/>
      <c r="I197" s="41"/>
      <c r="J197" s="41"/>
      <c r="K197" s="41"/>
      <c r="L197" s="40"/>
      <c r="M197" s="40"/>
      <c r="N197" s="40"/>
      <c r="O197" s="40"/>
      <c r="P197" s="40"/>
      <c r="Q197" s="40"/>
    </row>
    <row r="198" spans="3:17" ht="12" customHeight="1">
      <c r="C198" s="41"/>
      <c r="D198" s="41"/>
      <c r="E198" s="41"/>
      <c r="F198" s="41"/>
      <c r="G198" s="41"/>
      <c r="H198" s="41"/>
      <c r="I198" s="41"/>
      <c r="J198" s="41"/>
      <c r="K198" s="41"/>
      <c r="L198" s="40"/>
      <c r="M198" s="40"/>
      <c r="N198" s="40"/>
      <c r="O198" s="40"/>
      <c r="P198" s="40"/>
      <c r="Q198" s="40"/>
    </row>
    <row r="199" spans="3:17" ht="12" customHeight="1">
      <c r="C199" s="41"/>
      <c r="D199" s="41"/>
      <c r="E199" s="41"/>
      <c r="F199" s="41"/>
      <c r="G199" s="41"/>
      <c r="H199" s="41"/>
      <c r="I199" s="41"/>
      <c r="J199" s="41"/>
      <c r="K199" s="41"/>
      <c r="L199" s="40"/>
      <c r="M199" s="40"/>
      <c r="N199" s="331"/>
      <c r="O199" s="331"/>
      <c r="P199" s="331"/>
      <c r="Q199" s="331"/>
    </row>
    <row r="200" spans="3:17" ht="12" customHeight="1">
      <c r="C200" s="784"/>
      <c r="D200" s="784"/>
      <c r="E200" s="784"/>
      <c r="F200" s="784"/>
      <c r="G200" s="331"/>
      <c r="H200" s="331"/>
      <c r="I200" s="331"/>
      <c r="J200" s="331"/>
      <c r="K200" s="331"/>
      <c r="L200" s="331"/>
      <c r="M200" s="331"/>
      <c r="N200" s="194"/>
      <c r="O200" s="194"/>
      <c r="P200" s="194"/>
      <c r="Q200" s="331"/>
    </row>
    <row r="201" spans="3:17" ht="12" customHeight="1">
      <c r="C201" s="784"/>
      <c r="D201" s="784"/>
      <c r="E201" s="784"/>
      <c r="F201" s="784"/>
      <c r="G201" s="194"/>
      <c r="H201" s="194"/>
      <c r="I201" s="194"/>
      <c r="J201" s="194"/>
      <c r="K201" s="194"/>
      <c r="L201" s="194"/>
      <c r="M201" s="194"/>
      <c r="N201" s="194"/>
      <c r="O201" s="194"/>
      <c r="P201" s="194"/>
      <c r="Q201" s="331"/>
    </row>
    <row r="202" spans="3:17" ht="12" customHeight="1">
      <c r="C202" s="784"/>
      <c r="D202" s="784"/>
      <c r="E202" s="784"/>
      <c r="F202" s="784"/>
      <c r="G202" s="194"/>
      <c r="H202" s="194"/>
      <c r="I202" s="194"/>
      <c r="J202" s="194"/>
      <c r="K202" s="194"/>
      <c r="L202" s="194"/>
      <c r="M202" s="194"/>
      <c r="N202" s="231"/>
      <c r="O202" s="231"/>
      <c r="P202" s="231"/>
      <c r="Q202" s="231"/>
    </row>
    <row r="203" spans="3:17" ht="12" customHeight="1">
      <c r="C203" s="783"/>
      <c r="D203" s="204"/>
      <c r="E203" s="204"/>
      <c r="F203" s="204"/>
      <c r="G203" s="231"/>
      <c r="H203" s="231"/>
      <c r="I203" s="231"/>
      <c r="J203" s="231"/>
      <c r="K203" s="231"/>
      <c r="L203" s="231"/>
      <c r="M203" s="231"/>
      <c r="N203" s="231"/>
      <c r="O203" s="231"/>
      <c r="P203" s="231"/>
      <c r="Q203" s="231"/>
    </row>
    <row r="204" spans="3:17" ht="12" customHeight="1">
      <c r="C204" s="783"/>
      <c r="D204" s="204"/>
      <c r="E204" s="204"/>
      <c r="F204" s="204"/>
      <c r="G204" s="231"/>
      <c r="H204" s="231"/>
      <c r="I204" s="231"/>
      <c r="J204" s="231"/>
      <c r="K204" s="231"/>
      <c r="L204" s="231"/>
      <c r="M204" s="231"/>
      <c r="N204" s="231"/>
      <c r="O204" s="231"/>
      <c r="P204" s="231"/>
      <c r="Q204" s="231"/>
    </row>
    <row r="205" spans="3:17" ht="12" customHeight="1">
      <c r="C205" s="783"/>
      <c r="D205" s="783"/>
      <c r="E205" s="783"/>
      <c r="F205" s="204"/>
      <c r="G205" s="231"/>
      <c r="H205" s="231"/>
      <c r="I205" s="231"/>
      <c r="J205" s="231"/>
      <c r="K205" s="231"/>
      <c r="L205" s="231"/>
      <c r="M205" s="231"/>
      <c r="N205" s="231"/>
      <c r="O205" s="231"/>
      <c r="P205" s="231"/>
      <c r="Q205" s="231"/>
    </row>
    <row r="206" spans="3:17" ht="12" customHeight="1">
      <c r="C206" s="783"/>
      <c r="D206" s="783"/>
      <c r="E206" s="783"/>
      <c r="F206" s="204"/>
      <c r="G206" s="231"/>
      <c r="H206" s="231"/>
      <c r="I206" s="231"/>
      <c r="J206" s="231"/>
      <c r="K206" s="231"/>
      <c r="L206" s="231"/>
      <c r="M206" s="231"/>
      <c r="N206" s="231"/>
      <c r="O206" s="231"/>
      <c r="P206" s="231"/>
      <c r="Q206" s="231"/>
    </row>
    <row r="207" spans="3:17" ht="12" customHeight="1">
      <c r="C207" s="783"/>
      <c r="D207" s="783"/>
      <c r="E207" s="783"/>
      <c r="F207" s="204"/>
      <c r="G207" s="231"/>
      <c r="H207" s="231"/>
      <c r="I207" s="231"/>
      <c r="J207" s="231"/>
      <c r="K207" s="231"/>
      <c r="L207" s="231"/>
      <c r="M207" s="231"/>
      <c r="N207" s="231"/>
      <c r="O207" s="231"/>
      <c r="P207" s="231"/>
      <c r="Q207" s="231"/>
    </row>
    <row r="208" spans="3:17" ht="12" customHeight="1">
      <c r="C208" s="783"/>
      <c r="D208" s="783"/>
      <c r="E208" s="783"/>
      <c r="F208" s="204"/>
      <c r="G208" s="231"/>
      <c r="H208" s="231"/>
      <c r="I208" s="231"/>
      <c r="J208" s="231"/>
      <c r="K208" s="231"/>
      <c r="L208" s="231"/>
      <c r="M208" s="231"/>
      <c r="N208" s="231"/>
      <c r="O208" s="231"/>
      <c r="P208" s="231"/>
      <c r="Q208" s="231"/>
    </row>
    <row r="209" spans="3:17" ht="12" customHeight="1">
      <c r="C209" s="783"/>
      <c r="D209" s="783"/>
      <c r="E209" s="783"/>
      <c r="F209" s="204"/>
      <c r="G209" s="231"/>
      <c r="H209" s="231"/>
      <c r="I209" s="231"/>
      <c r="J209" s="231"/>
      <c r="K209" s="231"/>
      <c r="L209" s="231"/>
      <c r="M209" s="231"/>
      <c r="N209" s="231"/>
      <c r="O209" s="231"/>
      <c r="P209" s="231"/>
      <c r="Q209" s="231"/>
    </row>
    <row r="210" spans="3:17" ht="12" customHeight="1">
      <c r="C210" s="783"/>
      <c r="D210" s="204"/>
      <c r="E210" s="204"/>
      <c r="F210" s="204"/>
      <c r="G210" s="231"/>
      <c r="H210" s="231"/>
      <c r="I210" s="231"/>
      <c r="J210" s="231"/>
      <c r="K210" s="231"/>
      <c r="L210" s="231"/>
      <c r="M210" s="231"/>
      <c r="N210" s="231"/>
      <c r="O210" s="231"/>
      <c r="P210" s="231"/>
      <c r="Q210" s="231"/>
    </row>
    <row r="211" spans="3:17" ht="12" customHeight="1">
      <c r="C211" s="783"/>
      <c r="D211" s="783"/>
      <c r="E211" s="783"/>
      <c r="F211" s="204"/>
      <c r="G211" s="231"/>
      <c r="H211" s="231"/>
      <c r="I211" s="231"/>
      <c r="J211" s="231"/>
      <c r="K211" s="231"/>
      <c r="L211" s="231"/>
      <c r="M211" s="231"/>
      <c r="N211" s="231"/>
      <c r="O211" s="231"/>
      <c r="P211" s="231"/>
      <c r="Q211" s="231"/>
    </row>
    <row r="212" spans="3:17" ht="12" customHeight="1">
      <c r="C212" s="783"/>
      <c r="D212" s="783"/>
      <c r="E212" s="783"/>
      <c r="F212" s="204"/>
      <c r="G212" s="231"/>
      <c r="H212" s="231"/>
      <c r="I212" s="231"/>
      <c r="J212" s="231"/>
      <c r="K212" s="231"/>
      <c r="L212" s="231"/>
      <c r="M212" s="231"/>
      <c r="N212" s="231"/>
      <c r="O212" s="231"/>
      <c r="P212" s="231"/>
      <c r="Q212" s="231"/>
    </row>
    <row r="213" spans="3:17" ht="12" customHeight="1">
      <c r="C213" s="783"/>
      <c r="D213" s="783"/>
      <c r="E213" s="783"/>
      <c r="F213" s="204"/>
      <c r="G213" s="231"/>
      <c r="H213" s="231"/>
      <c r="I213" s="231"/>
      <c r="J213" s="231"/>
      <c r="K213" s="231"/>
      <c r="L213" s="231"/>
      <c r="M213" s="231"/>
      <c r="N213" s="231"/>
      <c r="O213" s="231"/>
      <c r="P213" s="231"/>
      <c r="Q213" s="231"/>
    </row>
    <row r="214" spans="3:17" ht="12" customHeight="1">
      <c r="C214" s="783"/>
      <c r="D214" s="783"/>
      <c r="E214" s="783"/>
      <c r="F214" s="204"/>
      <c r="G214" s="231"/>
      <c r="H214" s="231"/>
      <c r="I214" s="231"/>
      <c r="J214" s="231"/>
      <c r="K214" s="231"/>
      <c r="L214" s="231"/>
      <c r="M214" s="231"/>
      <c r="N214" s="231"/>
      <c r="O214" s="231"/>
      <c r="P214" s="231"/>
      <c r="Q214" s="231"/>
    </row>
    <row r="215" spans="3:17" ht="12" customHeight="1">
      <c r="C215" s="783"/>
      <c r="D215" s="783"/>
      <c r="E215" s="783"/>
      <c r="F215" s="204"/>
      <c r="G215" s="231"/>
      <c r="H215" s="231"/>
      <c r="I215" s="231"/>
      <c r="J215" s="231"/>
      <c r="K215" s="231"/>
      <c r="L215" s="231"/>
      <c r="M215" s="231"/>
      <c r="N215" s="231"/>
      <c r="O215" s="231"/>
      <c r="P215" s="231"/>
      <c r="Q215" s="231"/>
    </row>
    <row r="216" spans="3:17">
      <c r="C216" s="783"/>
      <c r="D216" s="783"/>
      <c r="E216" s="783"/>
      <c r="F216" s="204"/>
      <c r="G216" s="231"/>
      <c r="H216" s="231"/>
      <c r="I216" s="231"/>
      <c r="J216" s="231"/>
      <c r="K216" s="231"/>
      <c r="L216" s="231"/>
      <c r="M216" s="231"/>
      <c r="N216" s="231"/>
      <c r="O216" s="231"/>
      <c r="P216" s="231"/>
      <c r="Q216" s="231"/>
    </row>
    <row r="217" spans="3:17">
      <c r="C217" s="783"/>
      <c r="D217" s="783"/>
      <c r="E217" s="783"/>
      <c r="F217" s="204"/>
      <c r="G217" s="231"/>
      <c r="H217" s="231"/>
      <c r="I217" s="231"/>
      <c r="J217" s="231"/>
      <c r="K217" s="231"/>
      <c r="L217" s="231"/>
      <c r="M217" s="231"/>
      <c r="N217" s="231"/>
      <c r="O217" s="231"/>
      <c r="P217" s="231"/>
      <c r="Q217" s="231"/>
    </row>
    <row r="218" spans="3:17">
      <c r="C218" s="783"/>
      <c r="D218" s="204"/>
      <c r="E218" s="204"/>
      <c r="F218" s="204"/>
      <c r="G218" s="231"/>
      <c r="H218" s="231"/>
      <c r="I218" s="231"/>
      <c r="J218" s="231"/>
      <c r="K218" s="231"/>
      <c r="L218" s="231"/>
      <c r="M218" s="231"/>
      <c r="N218" s="231"/>
      <c r="O218" s="231"/>
      <c r="P218" s="231"/>
      <c r="Q218" s="231"/>
    </row>
    <row r="219" spans="3:17">
      <c r="C219" s="783"/>
      <c r="D219" s="783"/>
      <c r="E219" s="783"/>
      <c r="F219" s="204"/>
      <c r="G219" s="231"/>
      <c r="H219" s="231"/>
      <c r="I219" s="231"/>
      <c r="J219" s="231"/>
      <c r="K219" s="231"/>
      <c r="L219" s="231"/>
      <c r="M219" s="231"/>
      <c r="N219" s="231"/>
      <c r="O219" s="231"/>
      <c r="P219" s="231"/>
      <c r="Q219" s="231"/>
    </row>
    <row r="220" spans="3:17">
      <c r="C220" s="783"/>
      <c r="D220" s="783"/>
      <c r="E220" s="783"/>
      <c r="F220" s="204"/>
      <c r="G220" s="231"/>
      <c r="H220" s="231"/>
      <c r="I220" s="231"/>
      <c r="J220" s="231"/>
      <c r="K220" s="231"/>
      <c r="L220" s="231"/>
      <c r="M220" s="231"/>
      <c r="N220" s="231"/>
      <c r="O220" s="231"/>
      <c r="P220" s="231"/>
      <c r="Q220" s="231"/>
    </row>
    <row r="221" spans="3:17">
      <c r="C221" s="783"/>
      <c r="D221" s="783"/>
      <c r="E221" s="783"/>
      <c r="F221" s="204"/>
      <c r="G221" s="231"/>
      <c r="H221" s="231"/>
      <c r="I221" s="231"/>
      <c r="J221" s="231"/>
      <c r="K221" s="231"/>
      <c r="L221" s="231"/>
      <c r="M221" s="231"/>
      <c r="N221" s="231"/>
      <c r="O221" s="231"/>
      <c r="P221" s="231"/>
      <c r="Q221" s="231"/>
    </row>
    <row r="222" spans="3:17">
      <c r="C222" s="783"/>
      <c r="D222" s="783"/>
      <c r="E222" s="783"/>
      <c r="F222" s="204"/>
      <c r="G222" s="231"/>
      <c r="H222" s="231"/>
      <c r="I222" s="231"/>
      <c r="J222" s="231"/>
      <c r="K222" s="231"/>
      <c r="L222" s="231"/>
      <c r="M222" s="231"/>
      <c r="N222" s="231"/>
      <c r="O222" s="231"/>
      <c r="P222" s="231"/>
      <c r="Q222" s="231"/>
    </row>
    <row r="223" spans="3:17">
      <c r="C223" s="783"/>
      <c r="D223" s="783"/>
      <c r="E223" s="783"/>
      <c r="F223" s="204"/>
      <c r="G223" s="231"/>
      <c r="H223" s="231"/>
      <c r="I223" s="231"/>
      <c r="J223" s="231"/>
      <c r="K223" s="231"/>
      <c r="L223" s="231"/>
      <c r="M223" s="231"/>
      <c r="N223" s="231"/>
      <c r="O223" s="231"/>
      <c r="P223" s="231"/>
      <c r="Q223" s="231"/>
    </row>
    <row r="224" spans="3:17">
      <c r="C224" s="783"/>
      <c r="D224" s="204"/>
      <c r="E224" s="204"/>
      <c r="F224" s="204"/>
      <c r="G224" s="231"/>
      <c r="H224" s="231"/>
      <c r="I224" s="231"/>
      <c r="J224" s="231"/>
      <c r="K224" s="231"/>
      <c r="L224" s="231"/>
      <c r="M224" s="231"/>
      <c r="N224" s="231"/>
      <c r="O224" s="231"/>
      <c r="P224" s="231"/>
      <c r="Q224" s="231"/>
    </row>
    <row r="225" spans="3:17">
      <c r="C225" s="783"/>
      <c r="D225" s="204"/>
      <c r="E225" s="204"/>
      <c r="F225" s="204"/>
      <c r="G225" s="231"/>
      <c r="H225" s="231"/>
      <c r="I225" s="231"/>
      <c r="J225" s="231"/>
      <c r="K225" s="231"/>
      <c r="L225" s="231"/>
      <c r="M225" s="231"/>
      <c r="N225" s="231"/>
      <c r="O225" s="231"/>
      <c r="P225" s="231"/>
      <c r="Q225" s="231"/>
    </row>
    <row r="226" spans="3:17">
      <c r="C226" s="783"/>
      <c r="D226" s="204"/>
      <c r="E226" s="204"/>
      <c r="F226" s="204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</row>
    <row r="227" spans="3:17">
      <c r="C227" s="783"/>
      <c r="D227" s="204"/>
      <c r="E227" s="204"/>
      <c r="F227" s="204"/>
      <c r="G227" s="231"/>
      <c r="H227" s="231"/>
      <c r="I227" s="231"/>
      <c r="J227" s="231"/>
      <c r="K227" s="231"/>
      <c r="L227" s="231"/>
      <c r="M227" s="231"/>
      <c r="N227" s="231"/>
      <c r="O227" s="231"/>
      <c r="P227" s="231"/>
      <c r="Q227" s="231"/>
    </row>
    <row r="228" spans="3:17">
      <c r="C228" s="783"/>
      <c r="D228" s="783"/>
      <c r="E228" s="783"/>
      <c r="F228" s="204"/>
      <c r="G228" s="231"/>
      <c r="H228" s="231"/>
      <c r="I228" s="231"/>
      <c r="J228" s="231"/>
      <c r="K228" s="231"/>
      <c r="L228" s="231"/>
      <c r="M228" s="231"/>
      <c r="N228" s="231"/>
      <c r="O228" s="231"/>
      <c r="P228" s="231"/>
      <c r="Q228" s="231"/>
    </row>
    <row r="229" spans="3:17">
      <c r="C229" s="783"/>
      <c r="D229" s="783"/>
      <c r="E229" s="783"/>
      <c r="F229" s="204"/>
      <c r="G229" s="231"/>
      <c r="H229" s="231"/>
      <c r="I229" s="231"/>
      <c r="J229" s="231"/>
      <c r="K229" s="231"/>
      <c r="L229" s="231"/>
      <c r="M229" s="231"/>
      <c r="N229" s="231"/>
      <c r="O229" s="231"/>
      <c r="P229" s="231"/>
      <c r="Q229" s="231"/>
    </row>
    <row r="230" spans="3:17">
      <c r="C230" s="783"/>
      <c r="D230" s="783"/>
      <c r="E230" s="783"/>
      <c r="F230" s="204"/>
      <c r="G230" s="231"/>
      <c r="H230" s="231"/>
      <c r="I230" s="231"/>
      <c r="J230" s="231"/>
      <c r="K230" s="231"/>
      <c r="L230" s="231"/>
      <c r="M230" s="231"/>
      <c r="N230" s="231"/>
      <c r="O230" s="231"/>
      <c r="P230" s="231"/>
      <c r="Q230" s="231"/>
    </row>
    <row r="231" spans="3:17">
      <c r="C231" s="783"/>
      <c r="D231" s="783"/>
      <c r="E231" s="783"/>
      <c r="F231" s="204"/>
      <c r="G231" s="231"/>
      <c r="H231" s="231"/>
      <c r="I231" s="231"/>
      <c r="J231" s="231"/>
      <c r="K231" s="231"/>
      <c r="L231" s="231"/>
      <c r="M231" s="231"/>
      <c r="N231" s="231"/>
      <c r="O231" s="231"/>
      <c r="P231" s="231"/>
      <c r="Q231" s="231"/>
    </row>
    <row r="232" spans="3:17">
      <c r="C232" s="783"/>
      <c r="D232" s="783"/>
      <c r="E232" s="783"/>
      <c r="F232" s="204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</row>
    <row r="233" spans="3:17">
      <c r="C233" s="783"/>
      <c r="D233" s="783"/>
      <c r="E233" s="783"/>
      <c r="F233" s="204"/>
      <c r="G233" s="231"/>
      <c r="H233" s="231"/>
      <c r="I233" s="231"/>
      <c r="J233" s="231"/>
      <c r="K233" s="231"/>
      <c r="L233" s="231"/>
      <c r="M233" s="231"/>
      <c r="N233" s="231"/>
      <c r="O233" s="231"/>
      <c r="P233" s="231"/>
      <c r="Q233" s="231"/>
    </row>
    <row r="234" spans="3:17">
      <c r="C234" s="783"/>
      <c r="D234" s="783"/>
      <c r="E234" s="783"/>
      <c r="F234" s="204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1"/>
    </row>
    <row r="235" spans="3:17">
      <c r="C235" s="783"/>
      <c r="D235" s="783"/>
      <c r="E235" s="783"/>
      <c r="F235" s="204"/>
      <c r="G235" s="231"/>
      <c r="H235" s="231"/>
      <c r="I235" s="231"/>
      <c r="J235" s="231"/>
      <c r="K235" s="231"/>
      <c r="L235" s="231"/>
      <c r="M235" s="231"/>
      <c r="N235" s="231"/>
      <c r="O235" s="231"/>
      <c r="P235" s="231"/>
      <c r="Q235" s="231"/>
    </row>
    <row r="236" spans="3:17">
      <c r="C236" s="783"/>
      <c r="D236" s="204"/>
      <c r="E236" s="204"/>
      <c r="F236" s="204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1"/>
    </row>
    <row r="237" spans="3:17">
      <c r="C237" s="783"/>
      <c r="D237" s="783"/>
      <c r="E237" s="783"/>
      <c r="F237" s="204"/>
      <c r="G237" s="231"/>
      <c r="H237" s="231"/>
      <c r="I237" s="231"/>
      <c r="J237" s="231"/>
      <c r="K237" s="231"/>
      <c r="L237" s="231"/>
      <c r="M237" s="231"/>
      <c r="N237" s="231"/>
      <c r="O237" s="231"/>
      <c r="P237" s="231"/>
      <c r="Q237" s="231"/>
    </row>
    <row r="238" spans="3:17">
      <c r="C238" s="783"/>
      <c r="D238" s="783"/>
      <c r="E238" s="783"/>
      <c r="F238" s="204"/>
      <c r="G238" s="231"/>
      <c r="H238" s="231"/>
      <c r="I238" s="231"/>
      <c r="J238" s="231"/>
      <c r="K238" s="231"/>
      <c r="L238" s="231"/>
      <c r="M238" s="231"/>
      <c r="N238" s="231"/>
      <c r="O238" s="231"/>
      <c r="P238" s="231"/>
      <c r="Q238" s="231"/>
    </row>
    <row r="239" spans="3:17">
      <c r="C239" s="783"/>
      <c r="D239" s="783"/>
      <c r="E239" s="783"/>
      <c r="F239" s="204"/>
      <c r="G239" s="231"/>
      <c r="H239" s="231"/>
      <c r="I239" s="231"/>
      <c r="J239" s="231"/>
      <c r="K239" s="231"/>
      <c r="L239" s="231"/>
      <c r="M239" s="231"/>
      <c r="N239" s="231"/>
      <c r="O239" s="231"/>
      <c r="P239" s="231"/>
      <c r="Q239" s="231"/>
    </row>
    <row r="240" spans="3:17">
      <c r="C240" s="783"/>
      <c r="D240" s="204"/>
      <c r="E240" s="204"/>
      <c r="F240" s="204"/>
      <c r="G240" s="231"/>
      <c r="H240" s="231"/>
      <c r="I240" s="231"/>
      <c r="J240" s="231"/>
      <c r="K240" s="231"/>
      <c r="L240" s="231"/>
      <c r="M240" s="231"/>
      <c r="N240" s="40"/>
      <c r="O240" s="40"/>
      <c r="P240" s="40"/>
      <c r="Q240" s="40"/>
    </row>
    <row r="241" spans="3:17"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</row>
    <row r="242" spans="3:17"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</row>
    <row r="243" spans="3:17"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</row>
    <row r="244" spans="3:17"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</row>
    <row r="245" spans="3:17"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</row>
    <row r="246" spans="3:17"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</row>
    <row r="247" spans="3:17"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</row>
    <row r="248" spans="3:17"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</row>
    <row r="249" spans="3:17"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</row>
    <row r="250" spans="3:17"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</row>
    <row r="251" spans="3:17"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</row>
    <row r="252" spans="3:17"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</row>
    <row r="253" spans="3:17"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</row>
    <row r="254" spans="3:17"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</row>
    <row r="255" spans="3:17"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</row>
    <row r="256" spans="3:17"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</row>
  </sheetData>
  <sortState ref="S78:U90">
    <sortCondition ref="T78"/>
  </sortState>
  <mergeCells count="41">
    <mergeCell ref="P8:P9"/>
    <mergeCell ref="C4:P4"/>
    <mergeCell ref="C5:P5"/>
    <mergeCell ref="C6:P6"/>
    <mergeCell ref="C2:P2"/>
    <mergeCell ref="C8:C9"/>
    <mergeCell ref="D8:O8"/>
    <mergeCell ref="D167:D168"/>
    <mergeCell ref="D172:D174"/>
    <mergeCell ref="D159:D162"/>
    <mergeCell ref="D164:D165"/>
    <mergeCell ref="C115:F117"/>
    <mergeCell ref="D143:D145"/>
    <mergeCell ref="D147:D148"/>
    <mergeCell ref="D150:D151"/>
    <mergeCell ref="D123:D124"/>
    <mergeCell ref="D126:D128"/>
    <mergeCell ref="D132:D134"/>
    <mergeCell ref="D136:D139"/>
    <mergeCell ref="C200:F202"/>
    <mergeCell ref="C203:C240"/>
    <mergeCell ref="D205:D206"/>
    <mergeCell ref="E205:E206"/>
    <mergeCell ref="D207:D209"/>
    <mergeCell ref="E207:E209"/>
    <mergeCell ref="D211:D213"/>
    <mergeCell ref="E211:E213"/>
    <mergeCell ref="D214:D217"/>
    <mergeCell ref="E214:E217"/>
    <mergeCell ref="D219:D221"/>
    <mergeCell ref="E219:E221"/>
    <mergeCell ref="D222:D223"/>
    <mergeCell ref="E222:E223"/>
    <mergeCell ref="D228:D231"/>
    <mergeCell ref="D237:D239"/>
    <mergeCell ref="E237:E239"/>
    <mergeCell ref="E228:E231"/>
    <mergeCell ref="D232:D233"/>
    <mergeCell ref="E232:E233"/>
    <mergeCell ref="D234:D235"/>
    <mergeCell ref="E234:E235"/>
  </mergeCells>
  <printOptions horizontalCentered="1" verticalCentered="1"/>
  <pageMargins left="0.35433070866141736" right="0.23622047244094491" top="0.35433070866141736" bottom="0.19685039370078741" header="0.31496062992125984" footer="0.19685039370078741"/>
  <pageSetup paperSize="9" scale="47" orientation="portrait" r:id="rId1"/>
  <ignoredErrors>
    <ignoredError sqref="P70:P73 P62 P12:P6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Q108"/>
  <sheetViews>
    <sheetView showGridLines="0" view="pageBreakPreview" zoomScale="80" zoomScaleNormal="70" zoomScaleSheetLayoutView="80" workbookViewId="0">
      <selection activeCell="U41" sqref="U41"/>
    </sheetView>
  </sheetViews>
  <sheetFormatPr baseColWidth="10" defaultRowHeight="12.75"/>
  <cols>
    <col min="1" max="1" width="5.140625" style="1" customWidth="1"/>
    <col min="2" max="2" width="64.5703125" style="1" customWidth="1"/>
    <col min="3" max="4" width="20.5703125" style="1" customWidth="1"/>
    <col min="5" max="5" width="19.7109375" style="1" customWidth="1"/>
    <col min="6" max="6" width="21.28515625" style="1" customWidth="1"/>
    <col min="7" max="7" width="12.28515625" style="1" customWidth="1"/>
    <col min="8" max="8" width="7.7109375" style="1" customWidth="1"/>
    <col min="9" max="9" width="7" style="1" customWidth="1"/>
    <col min="10" max="10" width="17.140625" style="1" customWidth="1"/>
    <col min="11" max="11" width="14.28515625" style="1" customWidth="1"/>
    <col min="12" max="12" width="12.42578125" style="1" bestFit="1" customWidth="1"/>
    <col min="13" max="13" width="24.42578125" style="1" customWidth="1"/>
    <col min="14" max="14" width="24.85546875" style="1" customWidth="1"/>
    <col min="15" max="16384" width="11.42578125" style="1"/>
  </cols>
  <sheetData>
    <row r="2" spans="2:15" ht="18">
      <c r="B2" s="790" t="s">
        <v>257</v>
      </c>
      <c r="C2" s="790"/>
      <c r="D2" s="790"/>
      <c r="E2" s="790"/>
      <c r="F2" s="790"/>
      <c r="H2" s="27"/>
      <c r="I2" s="27"/>
      <c r="J2" s="27"/>
      <c r="K2" s="27"/>
      <c r="L2" s="27"/>
      <c r="M2" s="27"/>
      <c r="N2" s="27"/>
      <c r="O2" s="27"/>
    </row>
    <row r="3" spans="2:15" ht="20.25">
      <c r="B3" s="14" t="s">
        <v>62</v>
      </c>
      <c r="C3" s="268"/>
      <c r="D3" s="268"/>
      <c r="E3" s="268"/>
      <c r="F3" s="268"/>
      <c r="H3" s="19"/>
      <c r="I3" s="19"/>
      <c r="J3" s="19"/>
      <c r="K3" s="19"/>
      <c r="L3" s="19"/>
      <c r="M3" s="19"/>
      <c r="N3" s="27"/>
      <c r="O3" s="27"/>
    </row>
    <row r="4" spans="2:15" ht="20.25" customHeight="1">
      <c r="B4" s="790" t="s">
        <v>167</v>
      </c>
      <c r="C4" s="790"/>
      <c r="D4" s="790"/>
      <c r="E4" s="790"/>
      <c r="F4" s="790"/>
      <c r="H4" s="25"/>
      <c r="I4" s="25"/>
      <c r="J4" s="26"/>
      <c r="K4" s="26"/>
      <c r="L4" s="26"/>
      <c r="M4" s="26"/>
      <c r="N4" s="27"/>
      <c r="O4" s="27"/>
    </row>
    <row r="5" spans="2:15" ht="19.5" customHeight="1">
      <c r="B5" s="790" t="s">
        <v>33</v>
      </c>
      <c r="C5" s="790"/>
      <c r="D5" s="790"/>
      <c r="E5" s="790"/>
      <c r="F5" s="790"/>
      <c r="G5" s="104"/>
      <c r="H5" s="19"/>
      <c r="I5" s="19"/>
      <c r="J5" s="19"/>
      <c r="K5" s="19"/>
      <c r="L5" s="19"/>
      <c r="M5" s="19"/>
      <c r="N5" s="27"/>
      <c r="O5" s="27"/>
    </row>
    <row r="6" spans="2:15" ht="15.75" customHeight="1">
      <c r="B6" s="777">
        <v>2019</v>
      </c>
      <c r="C6" s="777"/>
      <c r="D6" s="777"/>
      <c r="E6" s="777"/>
      <c r="F6" s="777"/>
      <c r="G6" s="104"/>
      <c r="H6" s="19"/>
      <c r="I6" s="19"/>
      <c r="J6" s="19"/>
      <c r="K6" s="19"/>
      <c r="L6" s="19"/>
      <c r="M6" s="19"/>
      <c r="N6" s="19"/>
      <c r="O6" s="19"/>
    </row>
    <row r="7" spans="2:15" ht="9.75" customHeight="1" thickBot="1">
      <c r="H7" s="28"/>
      <c r="I7" s="28"/>
      <c r="J7" s="19"/>
      <c r="K7" s="19"/>
      <c r="L7" s="19"/>
      <c r="M7" s="19"/>
      <c r="N7" s="19"/>
      <c r="O7" s="19"/>
    </row>
    <row r="8" spans="2:15" ht="32.25" customHeight="1" thickBot="1">
      <c r="B8" s="748" t="s">
        <v>59</v>
      </c>
      <c r="C8" s="794" t="s">
        <v>152</v>
      </c>
      <c r="D8" s="794"/>
      <c r="E8" s="794"/>
      <c r="F8" s="794" t="s">
        <v>6</v>
      </c>
      <c r="H8" s="172"/>
      <c r="I8" s="172"/>
      <c r="J8" s="172"/>
      <c r="K8" s="172"/>
      <c r="L8" s="172"/>
      <c r="M8" s="19"/>
      <c r="N8" s="19"/>
      <c r="O8" s="19"/>
    </row>
    <row r="9" spans="2:15" ht="27" customHeight="1" thickBot="1">
      <c r="B9" s="748"/>
      <c r="C9" s="534" t="s">
        <v>22</v>
      </c>
      <c r="D9" s="534" t="s">
        <v>23</v>
      </c>
      <c r="E9" s="534" t="s">
        <v>24</v>
      </c>
      <c r="F9" s="794"/>
      <c r="H9" s="172"/>
      <c r="I9" s="172"/>
      <c r="O9" s="19"/>
    </row>
    <row r="10" spans="2:15" ht="6.75" customHeight="1">
      <c r="B10" s="491"/>
      <c r="C10" s="535"/>
      <c r="D10" s="536"/>
      <c r="E10" s="537"/>
      <c r="F10" s="138"/>
      <c r="G10" s="270"/>
      <c r="H10" s="172"/>
      <c r="I10" s="172"/>
      <c r="J10" s="270"/>
      <c r="K10" s="270"/>
      <c r="O10" s="19"/>
    </row>
    <row r="11" spans="2:15" s="40" customFormat="1" ht="21.95" customHeight="1">
      <c r="B11" s="531" t="s">
        <v>111</v>
      </c>
      <c r="C11" s="538">
        <v>0</v>
      </c>
      <c r="D11" s="418">
        <v>18</v>
      </c>
      <c r="E11" s="539">
        <v>4</v>
      </c>
      <c r="F11" s="382">
        <f>SUM(C11:E11)</f>
        <v>22</v>
      </c>
      <c r="G11" s="270"/>
      <c r="H11" s="172"/>
      <c r="I11" s="172"/>
      <c r="J11" s="270"/>
      <c r="K11" s="270"/>
      <c r="O11" s="19"/>
    </row>
    <row r="12" spans="2:15" s="40" customFormat="1" ht="21.95" customHeight="1">
      <c r="B12" s="531" t="s">
        <v>44</v>
      </c>
      <c r="C12" s="538">
        <v>0</v>
      </c>
      <c r="D12" s="418">
        <v>0</v>
      </c>
      <c r="E12" s="539">
        <v>111</v>
      </c>
      <c r="F12" s="382">
        <f t="shared" ref="F12:F25" si="0">SUM(C12:E12)</f>
        <v>111</v>
      </c>
      <c r="G12" s="270"/>
      <c r="H12" s="172"/>
      <c r="I12" s="172"/>
      <c r="J12" s="270"/>
      <c r="K12" s="270"/>
      <c r="O12" s="19"/>
    </row>
    <row r="13" spans="2:15" s="40" customFormat="1" ht="21.95" customHeight="1">
      <c r="B13" s="531" t="s">
        <v>45</v>
      </c>
      <c r="C13" s="538">
        <v>26</v>
      </c>
      <c r="D13" s="418">
        <v>59</v>
      </c>
      <c r="E13" s="539">
        <v>1</v>
      </c>
      <c r="F13" s="382">
        <f t="shared" si="0"/>
        <v>86</v>
      </c>
      <c r="G13" s="270"/>
      <c r="H13" s="172"/>
      <c r="I13" s="172"/>
      <c r="J13" s="270"/>
      <c r="K13" s="270"/>
      <c r="O13" s="19"/>
    </row>
    <row r="14" spans="2:15" s="40" customFormat="1" ht="21.95" customHeight="1">
      <c r="B14" s="531" t="s">
        <v>46</v>
      </c>
      <c r="C14" s="538">
        <v>11</v>
      </c>
      <c r="D14" s="418">
        <v>67</v>
      </c>
      <c r="E14" s="539">
        <v>22</v>
      </c>
      <c r="F14" s="382">
        <f t="shared" si="0"/>
        <v>100</v>
      </c>
      <c r="G14" s="270"/>
      <c r="H14" s="172"/>
      <c r="I14" s="172"/>
      <c r="J14" s="270"/>
      <c r="K14" s="270"/>
      <c r="O14" s="19"/>
    </row>
    <row r="15" spans="2:15" s="40" customFormat="1" ht="21.95" customHeight="1">
      <c r="B15" s="531" t="s">
        <v>47</v>
      </c>
      <c r="C15" s="538">
        <v>2</v>
      </c>
      <c r="D15" s="418">
        <v>2</v>
      </c>
      <c r="E15" s="539">
        <v>0</v>
      </c>
      <c r="F15" s="382">
        <f t="shared" si="0"/>
        <v>4</v>
      </c>
      <c r="G15" s="270"/>
      <c r="H15" s="172"/>
      <c r="I15" s="172"/>
      <c r="J15" s="270"/>
      <c r="K15" s="270"/>
      <c r="O15" s="19"/>
    </row>
    <row r="16" spans="2:15" s="40" customFormat="1" ht="21.95" customHeight="1">
      <c r="B16" s="531" t="s">
        <v>48</v>
      </c>
      <c r="C16" s="538">
        <v>8</v>
      </c>
      <c r="D16" s="418">
        <v>53</v>
      </c>
      <c r="E16" s="539">
        <v>23</v>
      </c>
      <c r="F16" s="382">
        <f t="shared" si="0"/>
        <v>84</v>
      </c>
      <c r="G16" s="270"/>
      <c r="H16" s="172"/>
      <c r="I16" s="172"/>
      <c r="J16" s="270"/>
      <c r="K16" s="270"/>
      <c r="O16" s="19"/>
    </row>
    <row r="17" spans="2:16" s="40" customFormat="1" ht="21.95" customHeight="1">
      <c r="B17" s="531" t="s">
        <v>49</v>
      </c>
      <c r="C17" s="538">
        <v>12</v>
      </c>
      <c r="D17" s="418">
        <v>79</v>
      </c>
      <c r="E17" s="539">
        <v>30</v>
      </c>
      <c r="F17" s="382">
        <f t="shared" si="0"/>
        <v>121</v>
      </c>
      <c r="G17" s="270"/>
      <c r="H17" s="172"/>
      <c r="I17" s="172"/>
      <c r="J17" s="270"/>
      <c r="K17" s="270"/>
      <c r="O17" s="19"/>
    </row>
    <row r="18" spans="2:16" s="40" customFormat="1" ht="21.95" customHeight="1">
      <c r="B18" s="531" t="s">
        <v>50</v>
      </c>
      <c r="C18" s="538">
        <v>5</v>
      </c>
      <c r="D18" s="418">
        <v>68</v>
      </c>
      <c r="E18" s="539">
        <v>12</v>
      </c>
      <c r="F18" s="382">
        <f t="shared" si="0"/>
        <v>85</v>
      </c>
      <c r="G18" s="270"/>
      <c r="H18" s="172"/>
      <c r="I18" s="172"/>
      <c r="J18" s="270"/>
      <c r="K18" s="270"/>
      <c r="O18" s="19"/>
    </row>
    <row r="19" spans="2:16" s="40" customFormat="1" ht="21.95" customHeight="1">
      <c r="B19" s="531" t="s">
        <v>51</v>
      </c>
      <c r="C19" s="538">
        <v>6</v>
      </c>
      <c r="D19" s="418">
        <v>66</v>
      </c>
      <c r="E19" s="539">
        <v>4</v>
      </c>
      <c r="F19" s="382">
        <f t="shared" si="0"/>
        <v>76</v>
      </c>
      <c r="G19" s="270"/>
      <c r="H19" s="172"/>
      <c r="I19" s="172"/>
      <c r="J19" s="270"/>
      <c r="K19" s="270"/>
      <c r="O19" s="19"/>
    </row>
    <row r="20" spans="2:16" s="40" customFormat="1" ht="21.95" customHeight="1">
      <c r="B20" s="531" t="s">
        <v>57</v>
      </c>
      <c r="C20" s="538">
        <v>2</v>
      </c>
      <c r="D20" s="418">
        <v>16</v>
      </c>
      <c r="E20" s="539">
        <v>5</v>
      </c>
      <c r="F20" s="382">
        <f t="shared" si="0"/>
        <v>23</v>
      </c>
      <c r="G20" s="270"/>
      <c r="H20" s="172"/>
      <c r="I20" s="172"/>
      <c r="J20" s="270"/>
      <c r="K20" s="270"/>
      <c r="O20" s="19"/>
    </row>
    <row r="21" spans="2:16" s="40" customFormat="1" ht="21.95" customHeight="1">
      <c r="B21" s="531" t="s">
        <v>58</v>
      </c>
      <c r="C21" s="538">
        <v>12</v>
      </c>
      <c r="D21" s="418">
        <v>447</v>
      </c>
      <c r="E21" s="539">
        <v>34</v>
      </c>
      <c r="F21" s="382">
        <f t="shared" si="0"/>
        <v>493</v>
      </c>
      <c r="G21" s="270"/>
      <c r="H21" s="172"/>
      <c r="I21" s="172"/>
      <c r="J21" s="270"/>
      <c r="K21" s="270"/>
      <c r="O21" s="19"/>
    </row>
    <row r="22" spans="2:16" s="40" customFormat="1" ht="21.95" customHeight="1">
      <c r="B22" s="531" t="s">
        <v>52</v>
      </c>
      <c r="C22" s="538">
        <v>4</v>
      </c>
      <c r="D22" s="418">
        <v>39</v>
      </c>
      <c r="E22" s="539">
        <v>3</v>
      </c>
      <c r="F22" s="382">
        <f t="shared" si="0"/>
        <v>46</v>
      </c>
      <c r="G22" s="270"/>
      <c r="H22" s="172"/>
      <c r="I22" s="172"/>
      <c r="J22" s="270"/>
      <c r="K22" s="270"/>
      <c r="O22" s="19"/>
    </row>
    <row r="23" spans="2:16" s="40" customFormat="1" ht="21.95" customHeight="1">
      <c r="B23" s="531" t="s">
        <v>53</v>
      </c>
      <c r="C23" s="538">
        <v>3</v>
      </c>
      <c r="D23" s="418">
        <v>20</v>
      </c>
      <c r="E23" s="539">
        <v>1</v>
      </c>
      <c r="F23" s="382">
        <f t="shared" si="0"/>
        <v>24</v>
      </c>
      <c r="G23" s="270"/>
      <c r="H23" s="172"/>
      <c r="I23" s="172"/>
      <c r="J23" s="270"/>
      <c r="K23" s="270"/>
      <c r="O23" s="19"/>
    </row>
    <row r="24" spans="2:16" s="238" customFormat="1" ht="21.95" customHeight="1">
      <c r="B24" s="531" t="s">
        <v>157</v>
      </c>
      <c r="C24" s="538">
        <v>7</v>
      </c>
      <c r="D24" s="418">
        <v>55</v>
      </c>
      <c r="E24" s="539">
        <v>38</v>
      </c>
      <c r="F24" s="382">
        <f t="shared" si="0"/>
        <v>100</v>
      </c>
      <c r="G24" s="270"/>
      <c r="H24" s="172"/>
      <c r="I24" s="172"/>
      <c r="J24" s="270"/>
      <c r="K24" s="270"/>
      <c r="O24" s="19"/>
    </row>
    <row r="25" spans="2:16" s="40" customFormat="1" ht="21.95" customHeight="1">
      <c r="B25" s="531" t="s">
        <v>223</v>
      </c>
      <c r="C25" s="538">
        <v>1</v>
      </c>
      <c r="D25" s="418">
        <v>0</v>
      </c>
      <c r="E25" s="539">
        <v>0</v>
      </c>
      <c r="F25" s="382">
        <f t="shared" si="0"/>
        <v>1</v>
      </c>
      <c r="G25" s="270"/>
      <c r="H25" s="172"/>
      <c r="I25" s="172"/>
      <c r="J25" s="270"/>
      <c r="K25" s="270"/>
      <c r="O25" s="19"/>
    </row>
    <row r="26" spans="2:16" s="40" customFormat="1" ht="8.25" customHeight="1" thickBot="1">
      <c r="B26" s="531"/>
      <c r="C26" s="476"/>
      <c r="D26" s="477"/>
      <c r="E26" s="478"/>
      <c r="F26" s="528"/>
      <c r="G26" s="270"/>
      <c r="H26" s="172"/>
      <c r="I26" s="172"/>
      <c r="J26" s="270"/>
      <c r="K26" s="270"/>
      <c r="O26" s="19"/>
    </row>
    <row r="27" spans="2:16" s="40" customFormat="1" ht="31.5" customHeight="1">
      <c r="B27" s="529" t="s">
        <v>6</v>
      </c>
      <c r="C27" s="532">
        <f>SUM(C11:C25)</f>
        <v>99</v>
      </c>
      <c r="D27" s="530">
        <f>SUM(D11:D24)</f>
        <v>989</v>
      </c>
      <c r="E27" s="533">
        <f>SUM(E11:E24)</f>
        <v>288</v>
      </c>
      <c r="F27" s="530">
        <f>SUM(F11:F25)</f>
        <v>1376</v>
      </c>
      <c r="H27" s="172"/>
      <c r="I27" s="172"/>
      <c r="J27" s="172"/>
      <c r="K27" s="172"/>
      <c r="O27" s="19"/>
    </row>
    <row r="28" spans="2:16" ht="12.75" customHeight="1">
      <c r="D28" s="382"/>
      <c r="E28" s="382"/>
      <c r="G28" s="27"/>
      <c r="H28" s="40"/>
      <c r="J28" s="10"/>
      <c r="K28" s="10"/>
      <c r="L28" s="27"/>
      <c r="M28" s="12"/>
      <c r="N28" s="48"/>
      <c r="O28" s="27"/>
      <c r="P28" s="27"/>
    </row>
    <row r="29" spans="2:16" ht="12.75" customHeight="1">
      <c r="D29" s="382"/>
      <c r="E29" s="382"/>
      <c r="G29" s="27"/>
      <c r="H29" s="77"/>
      <c r="I29" s="27"/>
      <c r="J29" s="10"/>
      <c r="K29" s="10"/>
      <c r="L29" s="27"/>
      <c r="M29" s="10"/>
      <c r="N29" s="103"/>
      <c r="O29" s="27"/>
      <c r="P29" s="27"/>
    </row>
    <row r="30" spans="2:16" ht="12.75" customHeight="1">
      <c r="D30" s="382"/>
      <c r="E30" s="382"/>
      <c r="G30" s="27"/>
      <c r="P30" s="27"/>
    </row>
    <row r="31" spans="2:16" ht="12.75" customHeight="1">
      <c r="G31" s="27"/>
      <c r="P31" s="27"/>
    </row>
    <row r="32" spans="2:16" ht="12.75" customHeight="1">
      <c r="G32" s="27"/>
      <c r="P32" s="27"/>
    </row>
    <row r="33" spans="7:16" ht="12.75" customHeight="1">
      <c r="G33" s="27"/>
      <c r="P33" s="27"/>
    </row>
    <row r="34" spans="7:16" ht="12.75" customHeight="1">
      <c r="G34" s="27"/>
      <c r="P34" s="27"/>
    </row>
    <row r="35" spans="7:16" ht="12.75" customHeight="1">
      <c r="G35" s="27"/>
      <c r="P35" s="27"/>
    </row>
    <row r="36" spans="7:16" ht="12.75" customHeight="1">
      <c r="G36" s="27"/>
      <c r="P36" s="27"/>
    </row>
    <row r="37" spans="7:16" ht="12.75" customHeight="1">
      <c r="G37" s="27"/>
      <c r="P37" s="27"/>
    </row>
    <row r="38" spans="7:16" ht="12.75" customHeight="1">
      <c r="G38" s="27"/>
      <c r="P38" s="27"/>
    </row>
    <row r="39" spans="7:16" ht="12.75" customHeight="1">
      <c r="G39" s="27"/>
      <c r="P39" s="27"/>
    </row>
    <row r="40" spans="7:16" ht="12.75" customHeight="1">
      <c r="G40" s="27"/>
      <c r="P40" s="27"/>
    </row>
    <row r="41" spans="7:16" ht="12.75" customHeight="1">
      <c r="G41" s="27"/>
      <c r="P41" s="27"/>
    </row>
    <row r="42" spans="7:16" ht="12.75" customHeight="1">
      <c r="G42" s="27"/>
      <c r="P42" s="27"/>
    </row>
    <row r="43" spans="7:16">
      <c r="G43" s="27"/>
      <c r="P43" s="27"/>
    </row>
    <row r="44" spans="7:16">
      <c r="G44" s="27"/>
      <c r="P44" s="27"/>
    </row>
    <row r="45" spans="7:16">
      <c r="G45" s="27"/>
      <c r="P45" s="27"/>
    </row>
    <row r="46" spans="7:16">
      <c r="G46" s="27"/>
      <c r="P46" s="27"/>
    </row>
    <row r="47" spans="7:16" ht="12.75" customHeight="1">
      <c r="G47" s="27"/>
      <c r="J47" s="299" t="s">
        <v>45</v>
      </c>
      <c r="K47" s="419">
        <v>26</v>
      </c>
      <c r="P47" s="27"/>
    </row>
    <row r="48" spans="7:16" ht="12.75" customHeight="1">
      <c r="J48" s="299" t="s">
        <v>46</v>
      </c>
      <c r="K48" s="419">
        <v>11</v>
      </c>
    </row>
    <row r="49" spans="3:15" ht="12.75" customHeight="1">
      <c r="J49" s="299" t="s">
        <v>48</v>
      </c>
      <c r="K49" s="419">
        <v>8</v>
      </c>
    </row>
    <row r="50" spans="3:15" ht="12.75" customHeight="1">
      <c r="J50" s="299" t="s">
        <v>49</v>
      </c>
      <c r="K50" s="419">
        <v>12</v>
      </c>
    </row>
    <row r="51" spans="3:15" ht="12.75" customHeight="1">
      <c r="J51" s="299" t="s">
        <v>58</v>
      </c>
      <c r="K51" s="419">
        <v>12</v>
      </c>
      <c r="L51" s="369">
        <f>SUM(K47:K51)</f>
        <v>69</v>
      </c>
    </row>
    <row r="52" spans="3:15" ht="14.25">
      <c r="J52" s="314" t="s">
        <v>175</v>
      </c>
      <c r="K52" s="1">
        <f>99-69</f>
        <v>30</v>
      </c>
    </row>
    <row r="53" spans="3:15">
      <c r="J53" s="128"/>
      <c r="K53" s="369">
        <f>SUM(K47:K52)</f>
        <v>99</v>
      </c>
    </row>
    <row r="54" spans="3:15">
      <c r="J54" s="128"/>
    </row>
    <row r="56" spans="3:15" ht="14.25">
      <c r="M56" s="299" t="s">
        <v>44</v>
      </c>
      <c r="N56" s="420">
        <v>111</v>
      </c>
    </row>
    <row r="57" spans="3:15" ht="12.75" customHeight="1">
      <c r="J57" s="299" t="s">
        <v>45</v>
      </c>
      <c r="K57" s="420">
        <v>59</v>
      </c>
      <c r="M57" s="299" t="s">
        <v>48</v>
      </c>
      <c r="N57" s="420">
        <v>23</v>
      </c>
    </row>
    <row r="58" spans="3:15" ht="12.75" customHeight="1">
      <c r="J58" s="299" t="s">
        <v>46</v>
      </c>
      <c r="K58" s="420">
        <v>67</v>
      </c>
      <c r="M58" s="299" t="s">
        <v>49</v>
      </c>
      <c r="N58" s="420">
        <v>30</v>
      </c>
    </row>
    <row r="59" spans="3:15" ht="12.75" customHeight="1">
      <c r="J59" s="299" t="s">
        <v>49</v>
      </c>
      <c r="K59" s="420">
        <v>79</v>
      </c>
      <c r="M59" s="299" t="s">
        <v>221</v>
      </c>
      <c r="N59" s="420">
        <v>34</v>
      </c>
    </row>
    <row r="60" spans="3:15" ht="12.75" customHeight="1">
      <c r="J60" s="299" t="s">
        <v>50</v>
      </c>
      <c r="K60" s="420">
        <v>68</v>
      </c>
      <c r="M60" s="299" t="s">
        <v>222</v>
      </c>
      <c r="N60" s="420">
        <v>38</v>
      </c>
      <c r="O60" s="369">
        <f>SUM(N56:N60)</f>
        <v>236</v>
      </c>
    </row>
    <row r="61" spans="3:15" ht="12.75" customHeight="1">
      <c r="C61" s="22"/>
      <c r="D61" s="10"/>
      <c r="H61" s="131"/>
      <c r="I61" s="131"/>
      <c r="J61" s="299" t="s">
        <v>51</v>
      </c>
      <c r="K61" s="420">
        <v>66</v>
      </c>
      <c r="L61" s="381"/>
      <c r="M61" s="1" t="s">
        <v>188</v>
      </c>
      <c r="N61" s="1">
        <f>276-247</f>
        <v>29</v>
      </c>
    </row>
    <row r="62" spans="3:15" ht="48">
      <c r="C62" s="22"/>
      <c r="D62" s="10"/>
      <c r="H62" s="131"/>
      <c r="I62" s="131"/>
      <c r="J62" s="299" t="s">
        <v>58</v>
      </c>
      <c r="K62" s="420">
        <v>447</v>
      </c>
      <c r="L62" s="421">
        <f>SUM(K57:K62)</f>
        <v>786</v>
      </c>
      <c r="N62" s="369">
        <f>SUM(N56:N61)</f>
        <v>265</v>
      </c>
    </row>
    <row r="63" spans="3:15">
      <c r="C63" s="22"/>
      <c r="D63" s="10"/>
      <c r="J63" s="1" t="s">
        <v>175</v>
      </c>
      <c r="K63" s="369">
        <f>989-786</f>
        <v>203</v>
      </c>
    </row>
    <row r="64" spans="3:15">
      <c r="C64" s="22"/>
      <c r="D64" s="10"/>
      <c r="K64" s="369">
        <f>SUM(K57:K63)</f>
        <v>989</v>
      </c>
    </row>
    <row r="65" spans="2:15">
      <c r="C65" s="22"/>
      <c r="D65" s="10"/>
    </row>
    <row r="66" spans="2:15" ht="30.75" customHeight="1">
      <c r="B66" s="423" t="s">
        <v>227</v>
      </c>
    </row>
    <row r="67" spans="2:15" ht="16.5" customHeight="1">
      <c r="B67" s="423" t="s">
        <v>269</v>
      </c>
      <c r="C67" s="255"/>
    </row>
    <row r="68" spans="2:15" ht="15" customHeight="1">
      <c r="B68" s="292"/>
      <c r="H68" s="131"/>
      <c r="I68" s="131"/>
      <c r="J68" s="131"/>
      <c r="K68" s="131"/>
      <c r="L68" s="131"/>
      <c r="M68" s="131"/>
    </row>
    <row r="69" spans="2:15">
      <c r="H69" s="131"/>
      <c r="I69" s="131"/>
      <c r="J69" s="131"/>
      <c r="K69" s="131"/>
      <c r="L69" s="131"/>
      <c r="M69" s="131"/>
    </row>
    <row r="70" spans="2:15" ht="20.25" customHeight="1">
      <c r="F70" s="45"/>
      <c r="H70" s="131"/>
      <c r="I70" s="131"/>
      <c r="J70" s="131"/>
      <c r="K70" s="131"/>
      <c r="L70" s="131"/>
      <c r="M70" s="131"/>
    </row>
    <row r="71" spans="2:15">
      <c r="H71" s="131"/>
      <c r="I71" s="131"/>
      <c r="J71" s="131"/>
      <c r="K71" s="131"/>
      <c r="L71" s="131"/>
      <c r="M71" s="131"/>
    </row>
    <row r="72" spans="2:15">
      <c r="H72" s="131"/>
      <c r="I72" s="131"/>
      <c r="J72" s="131"/>
      <c r="K72" s="131"/>
      <c r="L72" s="131"/>
      <c r="M72" s="131"/>
    </row>
    <row r="73" spans="2:15">
      <c r="H73" s="131"/>
      <c r="I73" s="131"/>
      <c r="J73" s="131"/>
      <c r="K73" s="131"/>
      <c r="L73" s="131"/>
      <c r="M73" s="131"/>
    </row>
    <row r="74" spans="2:15">
      <c r="H74" s="131"/>
      <c r="I74" s="131"/>
      <c r="J74" s="131"/>
      <c r="K74" s="131"/>
      <c r="L74" s="131"/>
      <c r="M74" s="131"/>
    </row>
    <row r="75" spans="2:15">
      <c r="H75" s="40"/>
      <c r="I75" s="40"/>
      <c r="J75" s="40"/>
      <c r="K75" s="40"/>
      <c r="L75" s="40"/>
      <c r="M75" s="40"/>
      <c r="N75" s="40"/>
      <c r="O75" s="40"/>
    </row>
    <row r="76" spans="2:15">
      <c r="H76" s="40"/>
      <c r="I76" s="40"/>
      <c r="J76" s="40"/>
      <c r="K76" s="40"/>
      <c r="L76" s="40"/>
      <c r="M76" s="40"/>
      <c r="N76" s="40"/>
      <c r="O76" s="40"/>
    </row>
    <row r="77" spans="2:15">
      <c r="H77" s="40"/>
      <c r="I77" s="40"/>
      <c r="J77" s="40"/>
      <c r="K77" s="40"/>
      <c r="L77" s="40"/>
      <c r="M77" s="40"/>
      <c r="N77" s="40"/>
      <c r="O77" s="40"/>
    </row>
    <row r="78" spans="2:15">
      <c r="H78" s="40"/>
      <c r="I78" s="40"/>
      <c r="J78" s="40"/>
      <c r="K78" s="40"/>
      <c r="L78" s="40"/>
      <c r="M78" s="40"/>
      <c r="N78" s="40"/>
      <c r="O78" s="40"/>
    </row>
    <row r="84" spans="8:17"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8:17">
      <c r="H85" s="164"/>
      <c r="I85" s="164"/>
      <c r="J85" s="164"/>
      <c r="K85" s="164"/>
      <c r="L85" s="164"/>
      <c r="M85" s="164"/>
      <c r="N85" s="27"/>
      <c r="O85" s="27"/>
      <c r="P85" s="27"/>
      <c r="Q85" s="27"/>
    </row>
    <row r="86" spans="8:17">
      <c r="H86" s="103"/>
      <c r="I86" s="27"/>
      <c r="J86" s="10"/>
      <c r="K86" s="10"/>
      <c r="L86" s="27"/>
      <c r="M86" s="10"/>
      <c r="N86" s="103"/>
      <c r="O86" s="27"/>
      <c r="P86" s="27"/>
      <c r="Q86" s="27"/>
    </row>
    <row r="87" spans="8:17">
      <c r="H87" s="791"/>
      <c r="I87" s="791"/>
      <c r="J87" s="792"/>
      <c r="K87" s="792"/>
      <c r="L87" s="792"/>
      <c r="M87" s="10"/>
      <c r="N87" s="103"/>
      <c r="O87" s="27"/>
      <c r="P87" s="27"/>
      <c r="Q87" s="27"/>
    </row>
    <row r="88" spans="8:17">
      <c r="H88" s="791"/>
      <c r="I88" s="791"/>
      <c r="J88" s="227"/>
      <c r="K88" s="227"/>
      <c r="L88" s="227"/>
      <c r="M88" s="10"/>
      <c r="N88" s="103"/>
      <c r="O88" s="27"/>
      <c r="P88" s="27"/>
      <c r="Q88" s="27"/>
    </row>
    <row r="89" spans="8:17">
      <c r="H89" s="791"/>
      <c r="I89" s="791"/>
      <c r="J89" s="227"/>
      <c r="K89" s="227"/>
      <c r="L89" s="227"/>
      <c r="M89" s="10"/>
      <c r="N89" s="103"/>
      <c r="O89" s="27"/>
      <c r="P89" s="27"/>
      <c r="Q89" s="27"/>
    </row>
    <row r="90" spans="8:17">
      <c r="H90" s="793"/>
      <c r="I90" s="185"/>
      <c r="J90" s="228"/>
      <c r="K90" s="228"/>
      <c r="L90" s="228"/>
      <c r="M90" s="171"/>
      <c r="N90" s="103"/>
      <c r="O90" s="27"/>
      <c r="P90" s="27"/>
      <c r="Q90" s="27"/>
    </row>
    <row r="91" spans="8:17">
      <c r="H91" s="793"/>
      <c r="I91" s="185"/>
      <c r="J91" s="228"/>
      <c r="K91" s="228"/>
      <c r="L91" s="228"/>
      <c r="M91" s="171"/>
      <c r="N91" s="27"/>
      <c r="O91" s="27"/>
      <c r="P91" s="27"/>
      <c r="Q91" s="27"/>
    </row>
    <row r="92" spans="8:17">
      <c r="H92" s="793"/>
      <c r="I92" s="185"/>
      <c r="J92" s="228"/>
      <c r="K92" s="228"/>
      <c r="L92" s="228"/>
      <c r="M92" s="171"/>
      <c r="N92" s="103"/>
      <c r="O92" s="27"/>
      <c r="P92" s="27"/>
      <c r="Q92" s="27"/>
    </row>
    <row r="93" spans="8:17">
      <c r="H93" s="793"/>
      <c r="I93" s="185"/>
      <c r="J93" s="228"/>
      <c r="K93" s="228"/>
      <c r="L93" s="228"/>
      <c r="M93" s="171"/>
      <c r="N93" s="103"/>
      <c r="O93" s="27"/>
      <c r="P93" s="27"/>
      <c r="Q93" s="27"/>
    </row>
    <row r="94" spans="8:17">
      <c r="H94" s="793"/>
      <c r="I94" s="185"/>
      <c r="J94" s="228"/>
      <c r="K94" s="228"/>
      <c r="L94" s="228"/>
      <c r="M94" s="171"/>
      <c r="N94" s="103"/>
      <c r="O94" s="27"/>
      <c r="P94" s="27"/>
      <c r="Q94" s="27"/>
    </row>
    <row r="95" spans="8:17">
      <c r="H95" s="793"/>
      <c r="I95" s="185"/>
      <c r="J95" s="228"/>
      <c r="K95" s="228"/>
      <c r="L95" s="228"/>
      <c r="M95" s="171"/>
      <c r="N95" s="103"/>
      <c r="O95" s="27"/>
      <c r="P95" s="27"/>
      <c r="Q95" s="27"/>
    </row>
    <row r="96" spans="8:17">
      <c r="H96" s="793"/>
      <c r="I96" s="185"/>
      <c r="J96" s="228"/>
      <c r="K96" s="228"/>
      <c r="L96" s="228"/>
      <c r="M96" s="171"/>
      <c r="N96" s="103"/>
      <c r="O96" s="27"/>
      <c r="P96" s="27"/>
      <c r="Q96" s="27"/>
    </row>
    <row r="97" spans="8:17">
      <c r="H97" s="793"/>
      <c r="I97" s="185"/>
      <c r="J97" s="228"/>
      <c r="K97" s="228"/>
      <c r="L97" s="228"/>
      <c r="M97" s="171"/>
      <c r="N97" s="103"/>
      <c r="O97" s="27"/>
      <c r="P97" s="27"/>
      <c r="Q97" s="27"/>
    </row>
    <row r="98" spans="8:17">
      <c r="H98" s="793"/>
      <c r="I98" s="185"/>
      <c r="J98" s="228"/>
      <c r="K98" s="228"/>
      <c r="L98" s="228"/>
      <c r="M98" s="171"/>
      <c r="N98" s="103"/>
      <c r="O98" s="27"/>
      <c r="P98" s="27"/>
      <c r="Q98" s="27"/>
    </row>
    <row r="99" spans="8:17">
      <c r="H99" s="793"/>
      <c r="I99" s="185"/>
      <c r="J99" s="228"/>
      <c r="K99" s="228"/>
      <c r="L99" s="228"/>
      <c r="M99" s="171"/>
      <c r="N99" s="103"/>
      <c r="O99" s="27"/>
      <c r="P99" s="27"/>
      <c r="Q99" s="27"/>
    </row>
    <row r="100" spans="8:17">
      <c r="H100" s="793"/>
      <c r="I100" s="185"/>
      <c r="J100" s="228"/>
      <c r="K100" s="228"/>
      <c r="L100" s="228"/>
      <c r="M100" s="171"/>
      <c r="N100" s="27"/>
      <c r="O100" s="27"/>
      <c r="P100" s="27"/>
      <c r="Q100" s="27"/>
    </row>
    <row r="101" spans="8:17">
      <c r="H101" s="793"/>
      <c r="I101" s="185"/>
      <c r="J101" s="228"/>
      <c r="K101" s="228"/>
      <c r="L101" s="228"/>
      <c r="M101" s="171"/>
      <c r="N101" s="27"/>
      <c r="O101" s="27"/>
      <c r="P101" s="27"/>
      <c r="Q101" s="27"/>
    </row>
    <row r="102" spans="8:17">
      <c r="H102" s="793"/>
      <c r="I102" s="185"/>
      <c r="J102" s="228"/>
      <c r="K102" s="228"/>
      <c r="L102" s="228"/>
      <c r="M102" s="171"/>
      <c r="N102" s="27"/>
      <c r="O102" s="27"/>
      <c r="P102" s="27"/>
      <c r="Q102" s="27"/>
    </row>
    <row r="103" spans="8:17">
      <c r="H103" s="793"/>
      <c r="I103" s="185"/>
      <c r="J103" s="228"/>
      <c r="K103" s="228"/>
      <c r="L103" s="228"/>
      <c r="M103" s="171"/>
      <c r="N103" s="27"/>
      <c r="O103" s="27"/>
      <c r="P103" s="27"/>
      <c r="Q103" s="27"/>
    </row>
    <row r="104" spans="8:17"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8:17">
      <c r="H105" s="27"/>
      <c r="I105" s="27"/>
      <c r="J105" s="27"/>
      <c r="K105" s="27"/>
      <c r="L105" s="27"/>
      <c r="M105" s="27"/>
      <c r="N105" s="27"/>
      <c r="O105" s="27"/>
      <c r="P105" s="27"/>
      <c r="Q105" s="27"/>
    </row>
    <row r="106" spans="8:17">
      <c r="H106" s="27"/>
      <c r="I106" s="27"/>
      <c r="J106" s="27"/>
      <c r="K106" s="27"/>
      <c r="L106" s="27"/>
      <c r="M106" s="27"/>
      <c r="N106" s="27"/>
      <c r="O106" s="27"/>
      <c r="P106" s="27"/>
      <c r="Q106" s="27"/>
    </row>
    <row r="107" spans="8:17">
      <c r="H107" s="27"/>
      <c r="I107" s="27"/>
      <c r="J107" s="27"/>
      <c r="K107" s="27"/>
      <c r="L107" s="27"/>
      <c r="M107" s="27"/>
      <c r="N107" s="27"/>
      <c r="O107" s="27"/>
      <c r="P107" s="27"/>
      <c r="Q107" s="27"/>
    </row>
    <row r="108" spans="8:17"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</sheetData>
  <sortState ref="B121:C135">
    <sortCondition descending="1" ref="C121:C135"/>
  </sortState>
  <mergeCells count="10">
    <mergeCell ref="H87:I89"/>
    <mergeCell ref="J87:L87"/>
    <mergeCell ref="H90:H103"/>
    <mergeCell ref="C8:E8"/>
    <mergeCell ref="F8:F9"/>
    <mergeCell ref="B8:B9"/>
    <mergeCell ref="B2:F2"/>
    <mergeCell ref="B4:F4"/>
    <mergeCell ref="B5:F5"/>
    <mergeCell ref="B6:F6"/>
  </mergeCells>
  <printOptions horizontalCentered="1" verticalCentered="1"/>
  <pageMargins left="0" right="0" top="0" bottom="0" header="0" footer="0"/>
  <pageSetup paperSize="9" scale="55" orientation="portrait" r:id="rId1"/>
  <ignoredErrors>
    <ignoredError sqref="D27:E27" formulaRange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C2:U135"/>
  <sheetViews>
    <sheetView showGridLines="0" view="pageBreakPreview" topLeftCell="C1" zoomScale="90" zoomScaleNormal="80" zoomScaleSheetLayoutView="90" workbookViewId="0">
      <selection activeCell="U41" sqref="U41"/>
    </sheetView>
  </sheetViews>
  <sheetFormatPr baseColWidth="10" defaultRowHeight="12.75"/>
  <cols>
    <col min="2" max="2" width="2.28515625" customWidth="1"/>
    <col min="3" max="3" width="66.85546875" customWidth="1"/>
    <col min="4" max="4" width="19" customWidth="1"/>
    <col min="5" max="5" width="22.7109375" customWidth="1"/>
    <col min="6" max="6" width="19.7109375" customWidth="1"/>
    <col min="7" max="7" width="17.140625" customWidth="1"/>
    <col min="8" max="8" width="14.42578125" customWidth="1"/>
    <col min="9" max="9" width="15.7109375" customWidth="1"/>
    <col min="10" max="10" width="9" customWidth="1"/>
    <col min="11" max="11" width="14.28515625" customWidth="1"/>
    <col min="12" max="12" width="11.42578125" customWidth="1"/>
    <col min="13" max="13" width="19" customWidth="1"/>
    <col min="14" max="14" width="15.42578125" customWidth="1"/>
    <col min="16" max="16" width="33.5703125" customWidth="1"/>
    <col min="17" max="17" width="14.140625" customWidth="1"/>
    <col min="20" max="20" width="23.140625" customWidth="1"/>
    <col min="21" max="21" width="14.140625" customWidth="1"/>
  </cols>
  <sheetData>
    <row r="2" spans="3:19" ht="18">
      <c r="C2" s="790" t="s">
        <v>258</v>
      </c>
      <c r="D2" s="790"/>
      <c r="E2" s="790"/>
      <c r="F2" s="790"/>
      <c r="G2" s="790"/>
      <c r="J2" s="13"/>
      <c r="K2" s="13"/>
      <c r="L2" s="13"/>
      <c r="M2" s="13"/>
      <c r="N2" s="13"/>
      <c r="O2" s="13"/>
      <c r="P2" s="13"/>
      <c r="Q2" s="13"/>
      <c r="R2" s="13"/>
    </row>
    <row r="3" spans="3:19" ht="20.25">
      <c r="C3" s="14" t="s">
        <v>43</v>
      </c>
      <c r="D3" s="268"/>
      <c r="E3" s="268"/>
      <c r="F3" s="268"/>
      <c r="G3" s="268"/>
      <c r="J3" s="13"/>
      <c r="K3" s="19"/>
      <c r="L3" s="19"/>
      <c r="M3" s="19"/>
      <c r="N3" s="19"/>
      <c r="O3" s="19"/>
      <c r="P3" s="19"/>
      <c r="Q3" s="13"/>
      <c r="R3" s="13"/>
    </row>
    <row r="4" spans="3:19" ht="18">
      <c r="C4" s="790" t="s">
        <v>167</v>
      </c>
      <c r="D4" s="790"/>
      <c r="E4" s="790"/>
      <c r="F4" s="790"/>
      <c r="G4" s="790"/>
      <c r="J4" s="13"/>
      <c r="K4" s="25"/>
      <c r="L4" s="25"/>
      <c r="M4" s="26"/>
      <c r="N4" s="26"/>
      <c r="O4" s="26"/>
      <c r="P4" s="26"/>
      <c r="Q4" s="13"/>
      <c r="R4" s="13"/>
    </row>
    <row r="5" spans="3:19" ht="22.5" customHeight="1">
      <c r="C5" s="790" t="s">
        <v>33</v>
      </c>
      <c r="D5" s="790"/>
      <c r="E5" s="790"/>
      <c r="F5" s="790"/>
      <c r="G5" s="790"/>
      <c r="H5" s="8"/>
      <c r="J5" s="13"/>
      <c r="K5" s="19"/>
      <c r="L5" s="19"/>
      <c r="M5" s="19"/>
      <c r="N5" s="19"/>
      <c r="O5" s="19"/>
      <c r="P5" s="19"/>
      <c r="Q5" s="13"/>
      <c r="R5" s="13"/>
    </row>
    <row r="6" spans="3:19" ht="21.75" customHeight="1">
      <c r="C6" s="766">
        <v>2019</v>
      </c>
      <c r="D6" s="766"/>
      <c r="E6" s="766"/>
      <c r="F6" s="766"/>
      <c r="G6" s="766"/>
      <c r="H6" s="8"/>
      <c r="J6" s="13"/>
      <c r="K6" s="19"/>
      <c r="L6" s="19"/>
      <c r="M6" s="19"/>
      <c r="N6" s="161"/>
      <c r="O6" s="161"/>
      <c r="P6" s="161"/>
      <c r="Q6" s="161"/>
      <c r="R6" s="161"/>
      <c r="S6" s="161"/>
    </row>
    <row r="7" spans="3:19" ht="13.5" thickBot="1">
      <c r="J7" s="13"/>
      <c r="K7" s="28"/>
      <c r="L7" s="28"/>
      <c r="M7" s="28"/>
      <c r="N7" s="161"/>
      <c r="O7" s="161"/>
      <c r="P7" s="161"/>
      <c r="Q7" s="161"/>
      <c r="R7" s="161"/>
      <c r="S7" s="161"/>
    </row>
    <row r="8" spans="3:19" ht="38.25" customHeight="1" thickBot="1">
      <c r="C8" s="748" t="s">
        <v>59</v>
      </c>
      <c r="D8" s="794" t="s">
        <v>152</v>
      </c>
      <c r="E8" s="794"/>
      <c r="F8" s="794"/>
      <c r="G8" s="748" t="s">
        <v>6</v>
      </c>
      <c r="J8" s="13"/>
      <c r="K8" s="29"/>
      <c r="L8" s="29"/>
      <c r="M8" s="29"/>
      <c r="N8" s="29"/>
      <c r="O8" s="29"/>
      <c r="P8" s="29"/>
      <c r="Q8" s="29"/>
      <c r="R8" s="161"/>
      <c r="S8" s="161"/>
    </row>
    <row r="9" spans="3:19" ht="36" customHeight="1" thickBot="1">
      <c r="C9" s="748"/>
      <c r="D9" s="449" t="s">
        <v>22</v>
      </c>
      <c r="E9" s="449" t="s">
        <v>23</v>
      </c>
      <c r="F9" s="449" t="s">
        <v>24</v>
      </c>
      <c r="G9" s="748"/>
      <c r="J9" s="13"/>
      <c r="K9" s="29"/>
      <c r="L9" s="29"/>
      <c r="M9" s="29"/>
      <c r="N9" s="29"/>
      <c r="O9" s="29"/>
      <c r="P9" s="29"/>
      <c r="Q9" s="29"/>
      <c r="R9" s="161"/>
      <c r="S9" s="161"/>
    </row>
    <row r="10" spans="3:19" ht="27" customHeight="1">
      <c r="C10" s="543" t="s">
        <v>111</v>
      </c>
      <c r="D10" s="546">
        <v>0</v>
      </c>
      <c r="E10" s="547">
        <v>1</v>
      </c>
      <c r="F10" s="548">
        <v>0</v>
      </c>
      <c r="G10" s="540">
        <f t="shared" ref="G10:G24" si="0">SUM(D10:F10)</f>
        <v>1</v>
      </c>
      <c r="I10" s="127"/>
      <c r="J10" s="127"/>
      <c r="K10" s="127"/>
      <c r="L10" s="127"/>
      <c r="M10" s="127"/>
      <c r="N10" s="29"/>
      <c r="O10" s="29"/>
      <c r="P10" s="29"/>
      <c r="Q10" s="29"/>
      <c r="R10" s="161"/>
      <c r="S10" s="161"/>
    </row>
    <row r="11" spans="3:19" ht="19.5" customHeight="1">
      <c r="C11" s="543" t="s">
        <v>44</v>
      </c>
      <c r="D11" s="538">
        <v>0</v>
      </c>
      <c r="E11" s="418">
        <v>0</v>
      </c>
      <c r="F11" s="539">
        <v>11</v>
      </c>
      <c r="G11" s="540">
        <f t="shared" si="0"/>
        <v>11</v>
      </c>
      <c r="I11" s="127"/>
      <c r="J11" s="127"/>
      <c r="K11" s="127"/>
      <c r="L11" s="127"/>
      <c r="M11" s="127"/>
      <c r="N11" s="29"/>
      <c r="O11" s="29"/>
      <c r="P11" s="29"/>
      <c r="Q11" s="29"/>
      <c r="R11" s="161"/>
      <c r="S11" s="161"/>
    </row>
    <row r="12" spans="3:19" s="9" customFormat="1" ht="19.5" customHeight="1">
      <c r="C12" s="543" t="s">
        <v>45</v>
      </c>
      <c r="D12" s="538">
        <v>26</v>
      </c>
      <c r="E12" s="418">
        <v>41</v>
      </c>
      <c r="F12" s="539">
        <v>1</v>
      </c>
      <c r="G12" s="540">
        <f t="shared" si="0"/>
        <v>68</v>
      </c>
      <c r="H12"/>
      <c r="I12" s="127"/>
      <c r="J12" s="127"/>
      <c r="K12" s="127"/>
      <c r="L12" s="127"/>
      <c r="M12" s="127"/>
      <c r="N12" s="29"/>
      <c r="O12" s="29"/>
      <c r="P12" s="29"/>
      <c r="Q12" s="29"/>
      <c r="R12" s="161"/>
      <c r="S12" s="161"/>
    </row>
    <row r="13" spans="3:19" s="9" customFormat="1" ht="19.5" customHeight="1">
      <c r="C13" s="543" t="s">
        <v>46</v>
      </c>
      <c r="D13" s="538">
        <v>5</v>
      </c>
      <c r="E13" s="418">
        <v>55</v>
      </c>
      <c r="F13" s="539">
        <v>11</v>
      </c>
      <c r="G13" s="540">
        <f t="shared" si="0"/>
        <v>71</v>
      </c>
      <c r="H13"/>
      <c r="I13" s="127"/>
      <c r="J13" s="127"/>
      <c r="K13" s="127"/>
      <c r="L13" s="127"/>
      <c r="M13" s="127"/>
      <c r="N13" s="29"/>
      <c r="O13" s="29"/>
      <c r="P13" s="29"/>
      <c r="Q13" s="29"/>
      <c r="R13" s="161"/>
      <c r="S13" s="161"/>
    </row>
    <row r="14" spans="3:19" s="9" customFormat="1" ht="19.5" customHeight="1">
      <c r="C14" s="543" t="s">
        <v>47</v>
      </c>
      <c r="D14" s="538">
        <v>2</v>
      </c>
      <c r="E14" s="418">
        <v>2</v>
      </c>
      <c r="F14" s="539">
        <v>0</v>
      </c>
      <c r="G14" s="540">
        <f t="shared" si="0"/>
        <v>4</v>
      </c>
      <c r="H14"/>
      <c r="I14" s="127"/>
      <c r="J14" s="127"/>
      <c r="K14" s="127"/>
      <c r="L14" s="127"/>
      <c r="M14" s="127"/>
      <c r="N14" s="29"/>
      <c r="O14" s="29"/>
      <c r="P14" s="29"/>
      <c r="Q14" s="29"/>
      <c r="R14" s="161"/>
      <c r="S14" s="161"/>
    </row>
    <row r="15" spans="3:19" s="9" customFormat="1" ht="19.5" customHeight="1">
      <c r="C15" s="543" t="s">
        <v>48</v>
      </c>
      <c r="D15" s="538">
        <v>8</v>
      </c>
      <c r="E15" s="418">
        <v>43</v>
      </c>
      <c r="F15" s="539">
        <v>23</v>
      </c>
      <c r="G15" s="540">
        <f t="shared" si="0"/>
        <v>74</v>
      </c>
      <c r="H15"/>
      <c r="I15" s="127"/>
      <c r="J15" s="127"/>
      <c r="K15" s="127"/>
      <c r="L15" s="127"/>
      <c r="M15" s="127"/>
      <c r="N15" s="29"/>
      <c r="O15" s="29"/>
      <c r="P15" s="29"/>
      <c r="Q15" s="29"/>
      <c r="R15" s="161"/>
      <c r="S15" s="161"/>
    </row>
    <row r="16" spans="3:19" s="9" customFormat="1" ht="19.5" customHeight="1">
      <c r="C16" s="543" t="s">
        <v>49</v>
      </c>
      <c r="D16" s="538">
        <v>5</v>
      </c>
      <c r="E16" s="418">
        <v>73</v>
      </c>
      <c r="F16" s="539">
        <v>19</v>
      </c>
      <c r="G16" s="540">
        <f t="shared" si="0"/>
        <v>97</v>
      </c>
      <c r="H16"/>
      <c r="I16" s="127"/>
      <c r="J16" s="127"/>
      <c r="K16" s="127"/>
      <c r="L16" s="127"/>
      <c r="M16" s="127"/>
      <c r="N16" s="29"/>
      <c r="O16" s="29"/>
      <c r="P16" s="29"/>
      <c r="Q16" s="29"/>
      <c r="R16" s="161"/>
      <c r="S16" s="161"/>
    </row>
    <row r="17" spans="3:21" s="9" customFormat="1" ht="19.5" customHeight="1">
      <c r="C17" s="543" t="s">
        <v>50</v>
      </c>
      <c r="D17" s="538">
        <v>3</v>
      </c>
      <c r="E17" s="418">
        <v>62</v>
      </c>
      <c r="F17" s="539">
        <v>12</v>
      </c>
      <c r="G17" s="540">
        <f t="shared" si="0"/>
        <v>77</v>
      </c>
      <c r="H17"/>
      <c r="I17" s="127"/>
      <c r="J17" s="127"/>
      <c r="K17" s="127"/>
      <c r="L17" s="127"/>
      <c r="M17" s="127"/>
      <c r="N17" s="29"/>
      <c r="O17" s="29"/>
      <c r="P17" s="29"/>
      <c r="Q17" s="29"/>
      <c r="R17" s="161"/>
      <c r="S17" s="161"/>
    </row>
    <row r="18" spans="3:21" s="9" customFormat="1" ht="19.5" customHeight="1">
      <c r="C18" s="543" t="s">
        <v>51</v>
      </c>
      <c r="D18" s="538">
        <v>6</v>
      </c>
      <c r="E18" s="418">
        <v>58</v>
      </c>
      <c r="F18" s="539">
        <v>3</v>
      </c>
      <c r="G18" s="540">
        <f t="shared" si="0"/>
        <v>67</v>
      </c>
      <c r="H18"/>
      <c r="I18" s="127"/>
      <c r="J18" s="127"/>
      <c r="K18" s="127"/>
      <c r="L18" s="127"/>
      <c r="M18" s="127"/>
      <c r="N18" s="29"/>
      <c r="O18" s="29"/>
      <c r="P18" s="29"/>
      <c r="Q18" s="29"/>
      <c r="R18" s="161"/>
      <c r="S18" s="161"/>
    </row>
    <row r="19" spans="3:21" s="9" customFormat="1" ht="19.5" customHeight="1">
      <c r="C19" s="543" t="s">
        <v>57</v>
      </c>
      <c r="D19" s="538">
        <v>2</v>
      </c>
      <c r="E19" s="418">
        <v>10</v>
      </c>
      <c r="F19" s="539">
        <v>4</v>
      </c>
      <c r="G19" s="540">
        <f t="shared" si="0"/>
        <v>16</v>
      </c>
      <c r="H19"/>
      <c r="I19" s="127"/>
      <c r="J19" s="127"/>
      <c r="K19" s="127"/>
      <c r="L19" s="127"/>
      <c r="M19" s="127"/>
      <c r="N19" s="29"/>
      <c r="O19" s="29"/>
      <c r="P19" s="29"/>
      <c r="Q19" s="29"/>
      <c r="R19" s="161"/>
      <c r="S19" s="161"/>
    </row>
    <row r="20" spans="3:21" s="9" customFormat="1" ht="19.5" customHeight="1">
      <c r="C20" s="543" t="s">
        <v>58</v>
      </c>
      <c r="D20" s="538">
        <v>12</v>
      </c>
      <c r="E20" s="418">
        <v>336</v>
      </c>
      <c r="F20" s="539">
        <v>34</v>
      </c>
      <c r="G20" s="540">
        <f t="shared" si="0"/>
        <v>382</v>
      </c>
      <c r="H20"/>
      <c r="I20" s="127"/>
      <c r="J20" s="127"/>
      <c r="K20" s="127"/>
      <c r="L20" s="127"/>
      <c r="M20" s="127"/>
      <c r="N20" s="29"/>
      <c r="O20" s="29"/>
      <c r="P20" s="29"/>
      <c r="Q20" s="29"/>
      <c r="R20" s="161"/>
      <c r="S20" s="161"/>
    </row>
    <row r="21" spans="3:21" s="9" customFormat="1" ht="19.5" customHeight="1">
      <c r="C21" s="543" t="s">
        <v>52</v>
      </c>
      <c r="D21" s="538">
        <v>3</v>
      </c>
      <c r="E21" s="418">
        <v>18</v>
      </c>
      <c r="F21" s="539">
        <v>3</v>
      </c>
      <c r="G21" s="540">
        <f t="shared" si="0"/>
        <v>24</v>
      </c>
      <c r="H21"/>
      <c r="I21" s="127"/>
      <c r="J21" s="127"/>
      <c r="K21" s="127"/>
      <c r="L21" s="127"/>
      <c r="M21" s="127"/>
      <c r="N21" s="29"/>
      <c r="O21" s="29"/>
      <c r="P21" s="29"/>
      <c r="Q21" s="29"/>
      <c r="R21" s="161"/>
      <c r="S21" s="161"/>
    </row>
    <row r="22" spans="3:21" s="9" customFormat="1" ht="19.5" customHeight="1">
      <c r="C22" s="543" t="s">
        <v>53</v>
      </c>
      <c r="D22" s="538">
        <v>0</v>
      </c>
      <c r="E22" s="418">
        <v>13</v>
      </c>
      <c r="F22" s="539">
        <v>1</v>
      </c>
      <c r="G22" s="540">
        <f t="shared" si="0"/>
        <v>14</v>
      </c>
      <c r="H22"/>
      <c r="I22" s="127"/>
      <c r="J22" s="127"/>
      <c r="K22" s="127"/>
      <c r="L22" s="127"/>
      <c r="M22" s="127"/>
      <c r="N22" s="29"/>
      <c r="O22" s="29"/>
      <c r="P22" s="29"/>
      <c r="Q22" s="29"/>
      <c r="R22" s="161"/>
      <c r="S22" s="161"/>
    </row>
    <row r="23" spans="3:21" s="9" customFormat="1" ht="19.5" customHeight="1">
      <c r="C23" s="543" t="s">
        <v>157</v>
      </c>
      <c r="D23" s="538">
        <v>7</v>
      </c>
      <c r="E23" s="418">
        <v>46</v>
      </c>
      <c r="F23" s="539">
        <v>36</v>
      </c>
      <c r="G23" s="540">
        <f t="shared" si="0"/>
        <v>89</v>
      </c>
      <c r="H23"/>
      <c r="I23" s="127"/>
      <c r="J23" s="127"/>
      <c r="K23" s="127"/>
      <c r="L23" s="127"/>
      <c r="M23" s="127"/>
      <c r="N23" s="29"/>
      <c r="O23" s="29"/>
      <c r="P23" s="29"/>
      <c r="Q23" s="29"/>
      <c r="R23" s="161"/>
      <c r="S23" s="161"/>
    </row>
    <row r="24" spans="3:21" s="179" customFormat="1" ht="19.5" customHeight="1">
      <c r="C24" s="543" t="s">
        <v>223</v>
      </c>
      <c r="D24" s="538">
        <v>1</v>
      </c>
      <c r="E24" s="418">
        <v>0</v>
      </c>
      <c r="F24" s="539">
        <v>0</v>
      </c>
      <c r="G24" s="540">
        <f t="shared" si="0"/>
        <v>1</v>
      </c>
      <c r="H24"/>
      <c r="I24" s="127"/>
      <c r="J24" s="127"/>
      <c r="K24" s="127"/>
      <c r="L24" s="127"/>
      <c r="M24" s="127"/>
      <c r="N24" s="29"/>
      <c r="O24" s="29"/>
      <c r="P24" s="29"/>
      <c r="Q24" s="29"/>
      <c r="R24" s="161"/>
      <c r="S24" s="161"/>
    </row>
    <row r="25" spans="3:21" s="9" customFormat="1" ht="9" customHeight="1" thickBot="1">
      <c r="C25" s="543"/>
      <c r="D25" s="549"/>
      <c r="E25" s="550"/>
      <c r="F25" s="551"/>
      <c r="G25" s="540"/>
      <c r="H25"/>
      <c r="I25" s="127"/>
      <c r="J25" s="127"/>
      <c r="K25" s="127"/>
      <c r="L25" s="127"/>
      <c r="M25" s="29"/>
      <c r="N25" s="29"/>
      <c r="O25" s="29"/>
      <c r="P25" s="29"/>
      <c r="Q25" s="29"/>
      <c r="R25" s="13"/>
    </row>
    <row r="26" spans="3:21" s="9" customFormat="1" ht="35.25" customHeight="1">
      <c r="C26" s="541" t="s">
        <v>6</v>
      </c>
      <c r="D26" s="544">
        <f>SUM(D10:D24)</f>
        <v>80</v>
      </c>
      <c r="E26" s="542">
        <f t="shared" ref="E26:F26" si="1">SUM(E10:E24)</f>
        <v>758</v>
      </c>
      <c r="F26" s="545">
        <f t="shared" si="1"/>
        <v>158</v>
      </c>
      <c r="G26" s="493">
        <f t="shared" ref="G26" si="2">SUM(G10:G24)</f>
        <v>996</v>
      </c>
      <c r="H26"/>
      <c r="M26" s="29"/>
      <c r="N26" s="29"/>
      <c r="O26" s="29"/>
      <c r="P26" s="29"/>
      <c r="Q26" s="29"/>
      <c r="R26" s="13"/>
    </row>
    <row r="27" spans="3:21" s="9" customFormat="1" ht="35.25" customHeight="1">
      <c r="C27" s="297"/>
      <c r="D27" s="298"/>
      <c r="E27" s="298"/>
      <c r="F27" s="298"/>
      <c r="G27" s="298"/>
      <c r="H27"/>
      <c r="J27" s="13"/>
      <c r="K27" s="29"/>
      <c r="L27" s="29"/>
      <c r="M27" s="29"/>
      <c r="N27" s="29"/>
      <c r="O27" s="29"/>
      <c r="P27" s="29"/>
      <c r="Q27" s="29"/>
      <c r="R27" s="13"/>
    </row>
    <row r="28" spans="3:21" s="13" customFormat="1" ht="35.25" customHeight="1">
      <c r="C28" s="79"/>
      <c r="D28" s="80"/>
      <c r="E28" s="80"/>
      <c r="F28" s="80"/>
      <c r="G28" s="80"/>
      <c r="H28"/>
      <c r="K28" s="29"/>
      <c r="L28" s="29"/>
      <c r="M28" s="29"/>
      <c r="N28" s="29"/>
      <c r="O28" s="29"/>
      <c r="P28" s="29"/>
      <c r="Q28" s="29"/>
    </row>
    <row r="29" spans="3:21" s="9" customFormat="1" ht="30.75" customHeight="1">
      <c r="H29"/>
      <c r="J29" s="13"/>
      <c r="K29" s="21"/>
      <c r="L29" s="21"/>
      <c r="M29" s="21"/>
      <c r="N29" s="21"/>
      <c r="O29" s="21"/>
      <c r="P29" s="21"/>
      <c r="Q29" s="21"/>
      <c r="R29" s="13"/>
    </row>
    <row r="30" spans="3:21" ht="24" customHeight="1">
      <c r="J30" s="202"/>
      <c r="K30" s="27"/>
      <c r="L30" s="795"/>
      <c r="M30" s="795"/>
      <c r="N30" s="796"/>
      <c r="O30" s="796"/>
      <c r="P30" s="796"/>
      <c r="Q30" s="21"/>
      <c r="R30" s="9"/>
      <c r="S30" s="9"/>
      <c r="T30" s="9"/>
      <c r="U30" s="9"/>
    </row>
    <row r="31" spans="3:21" ht="24" customHeight="1">
      <c r="J31" s="10"/>
      <c r="K31" s="5"/>
      <c r="L31" s="795"/>
      <c r="M31" s="795"/>
      <c r="N31" s="226"/>
      <c r="O31" s="226"/>
      <c r="P31" s="226"/>
      <c r="Q31" s="21"/>
      <c r="R31" s="9"/>
      <c r="S31" s="9"/>
      <c r="T31" s="9"/>
      <c r="U31" s="9"/>
    </row>
    <row r="32" spans="3:21" ht="24" customHeight="1">
      <c r="J32" s="10"/>
      <c r="K32" s="5"/>
      <c r="L32" s="795"/>
      <c r="M32" s="795"/>
      <c r="N32" s="226"/>
      <c r="O32" s="226"/>
      <c r="P32" s="226"/>
      <c r="Q32" s="21"/>
      <c r="R32" s="9"/>
      <c r="S32" s="9"/>
      <c r="T32" s="9"/>
      <c r="U32" s="9"/>
    </row>
    <row r="33" spans="7:21" ht="24" customHeight="1">
      <c r="J33" s="378"/>
      <c r="K33" s="27"/>
      <c r="L33" s="795"/>
      <c r="M33" s="795"/>
      <c r="N33" s="796"/>
      <c r="O33" s="796"/>
      <c r="P33" s="796"/>
      <c r="Q33" s="184"/>
      <c r="R33" s="9"/>
      <c r="S33" s="9"/>
      <c r="T33" s="9"/>
      <c r="U33" s="9"/>
    </row>
    <row r="34" spans="7:21" ht="24" customHeight="1">
      <c r="J34" s="10"/>
      <c r="K34" s="5"/>
      <c r="L34" s="795"/>
      <c r="M34" s="795"/>
      <c r="N34" s="379"/>
      <c r="O34" s="379"/>
      <c r="P34" s="379"/>
      <c r="Q34" s="184"/>
      <c r="R34" s="9"/>
      <c r="S34" s="9"/>
      <c r="T34" s="9"/>
      <c r="U34" s="9"/>
    </row>
    <row r="35" spans="7:21" ht="24" customHeight="1">
      <c r="J35" s="10"/>
      <c r="K35" s="5"/>
      <c r="L35" s="795"/>
      <c r="M35" s="795"/>
      <c r="N35" s="379"/>
      <c r="O35" s="379"/>
      <c r="P35" s="379"/>
      <c r="Q35" s="184"/>
      <c r="R35" s="9"/>
      <c r="S35" s="9"/>
      <c r="T35" s="9"/>
      <c r="U35" s="9"/>
    </row>
    <row r="36" spans="7:21" ht="24" customHeight="1">
      <c r="J36" s="378"/>
      <c r="K36" s="27"/>
      <c r="L36" s="795"/>
      <c r="M36" s="795"/>
      <c r="N36" s="796"/>
      <c r="O36" s="796"/>
      <c r="P36" s="796"/>
      <c r="Q36" s="184"/>
      <c r="R36" s="9"/>
      <c r="S36" s="9"/>
      <c r="T36" s="9"/>
      <c r="U36" s="9"/>
    </row>
    <row r="37" spans="7:21" ht="24" customHeight="1">
      <c r="J37" s="10"/>
      <c r="K37" s="5"/>
      <c r="L37" s="795"/>
      <c r="M37" s="795"/>
      <c r="N37" s="379"/>
      <c r="O37" s="379"/>
      <c r="P37" s="379"/>
      <c r="Q37" s="184"/>
      <c r="R37" s="9"/>
      <c r="S37" s="9"/>
      <c r="T37" s="9"/>
      <c r="U37" s="9"/>
    </row>
    <row r="38" spans="7:21" ht="24" customHeight="1">
      <c r="J38" s="10"/>
      <c r="K38" s="5"/>
      <c r="L38" s="795"/>
      <c r="M38" s="795"/>
      <c r="N38" s="379"/>
      <c r="O38" s="379"/>
      <c r="P38" s="379"/>
      <c r="Q38" s="184"/>
      <c r="R38" s="9"/>
      <c r="S38" s="9"/>
      <c r="T38" s="9"/>
      <c r="U38" s="9"/>
    </row>
    <row r="39" spans="7:21" ht="24" customHeight="1">
      <c r="J39" s="378"/>
      <c r="K39" s="27"/>
      <c r="L39" s="795"/>
      <c r="M39" s="795"/>
      <c r="N39" s="796"/>
      <c r="O39" s="796"/>
      <c r="P39" s="796"/>
      <c r="Q39" s="184"/>
      <c r="R39" s="9"/>
      <c r="S39" s="9"/>
      <c r="T39" s="9"/>
      <c r="U39" s="9"/>
    </row>
    <row r="40" spans="7:21" ht="24" customHeight="1">
      <c r="J40" s="10"/>
      <c r="K40" s="5"/>
      <c r="L40" s="795"/>
      <c r="M40" s="795"/>
      <c r="N40" s="379"/>
      <c r="O40" s="379"/>
      <c r="P40" s="379"/>
      <c r="Q40" s="184"/>
      <c r="R40" s="9"/>
      <c r="S40" s="9"/>
      <c r="T40" s="9"/>
      <c r="U40" s="9"/>
    </row>
    <row r="41" spans="7:21" ht="12.75" customHeight="1">
      <c r="J41" s="10"/>
      <c r="K41" s="5"/>
      <c r="L41" s="795"/>
      <c r="M41" s="795"/>
      <c r="N41" s="379"/>
      <c r="O41" s="379"/>
      <c r="P41" s="379"/>
      <c r="Q41" s="184"/>
      <c r="R41" s="9"/>
      <c r="S41" s="9"/>
      <c r="T41" s="9"/>
      <c r="U41" s="9"/>
    </row>
    <row r="42" spans="7:21" ht="12.75" customHeight="1">
      <c r="J42" s="378"/>
      <c r="K42" s="27"/>
      <c r="L42" s="795"/>
      <c r="M42" s="795"/>
      <c r="N42" s="796"/>
      <c r="O42" s="796"/>
      <c r="P42" s="796"/>
      <c r="Q42" s="184"/>
      <c r="R42" s="9"/>
      <c r="S42" s="9"/>
      <c r="T42" s="9"/>
      <c r="U42" s="9"/>
    </row>
    <row r="43" spans="7:21" ht="27.75" customHeight="1">
      <c r="J43" s="10"/>
      <c r="K43" s="5"/>
      <c r="L43" s="795"/>
      <c r="M43" s="795"/>
      <c r="N43" s="379"/>
      <c r="O43" s="379"/>
      <c r="P43" s="379"/>
      <c r="Q43" s="184"/>
      <c r="R43" s="9"/>
      <c r="S43" s="9"/>
      <c r="T43" s="9"/>
      <c r="U43" s="9"/>
    </row>
    <row r="44" spans="7:21" ht="27.75" customHeight="1">
      <c r="J44" s="10"/>
      <c r="K44" s="5"/>
      <c r="L44" s="795"/>
      <c r="M44" s="795"/>
      <c r="N44" s="379"/>
      <c r="O44" s="379"/>
      <c r="P44" s="379"/>
      <c r="Q44" s="184"/>
      <c r="R44" s="9"/>
      <c r="S44" s="9"/>
      <c r="T44" s="9"/>
      <c r="U44" s="9"/>
    </row>
    <row r="45" spans="7:21">
      <c r="J45" s="378"/>
      <c r="K45" s="27"/>
      <c r="L45" s="795"/>
      <c r="M45" s="795"/>
      <c r="N45" s="796"/>
      <c r="O45" s="796"/>
      <c r="P45" s="796"/>
      <c r="Q45" s="184"/>
      <c r="R45" s="9"/>
      <c r="S45" s="9"/>
      <c r="T45" s="9"/>
      <c r="U45" s="9"/>
    </row>
    <row r="46" spans="7:21">
      <c r="J46" s="10"/>
      <c r="K46" s="5"/>
      <c r="L46" s="795"/>
      <c r="M46" s="795"/>
      <c r="N46" s="379"/>
      <c r="O46" s="379"/>
      <c r="P46" s="379"/>
      <c r="Q46" s="184"/>
      <c r="R46" s="9"/>
      <c r="S46" s="9"/>
      <c r="T46" s="9"/>
      <c r="U46" s="9"/>
    </row>
    <row r="47" spans="7:21">
      <c r="J47" s="10"/>
      <c r="K47" s="5"/>
      <c r="L47" s="795"/>
      <c r="M47" s="795"/>
      <c r="N47" s="379"/>
      <c r="O47" s="379"/>
      <c r="P47" s="379"/>
      <c r="Q47" s="184"/>
      <c r="R47" s="9"/>
      <c r="S47" s="9"/>
      <c r="T47" s="9"/>
      <c r="U47" s="9"/>
    </row>
    <row r="48" spans="7:21">
      <c r="G48" s="270"/>
      <c r="J48" s="378"/>
      <c r="K48" s="27"/>
      <c r="L48" s="795"/>
      <c r="M48" s="795"/>
      <c r="N48" s="796"/>
      <c r="O48" s="796"/>
      <c r="P48" s="796"/>
      <c r="Q48" s="184"/>
      <c r="R48" s="9"/>
      <c r="S48" s="9"/>
      <c r="T48" s="9"/>
      <c r="U48" s="9"/>
    </row>
    <row r="49" spans="3:21">
      <c r="J49" s="10"/>
      <c r="K49" s="5"/>
      <c r="L49" s="795"/>
      <c r="M49" s="795"/>
      <c r="N49" s="379"/>
      <c r="O49" s="379"/>
      <c r="P49" s="379"/>
      <c r="Q49" s="184"/>
      <c r="R49" s="9"/>
      <c r="S49" s="9"/>
      <c r="T49" s="9"/>
      <c r="U49" s="9"/>
    </row>
    <row r="50" spans="3:21">
      <c r="J50" s="10"/>
      <c r="K50" s="5"/>
      <c r="L50" s="795"/>
      <c r="M50" s="795"/>
      <c r="N50" s="379"/>
      <c r="O50" s="379"/>
      <c r="P50" s="379"/>
      <c r="Q50" s="184"/>
      <c r="R50" s="9"/>
      <c r="S50" s="9"/>
      <c r="T50" s="9"/>
      <c r="U50" s="9"/>
    </row>
    <row r="51" spans="3:21">
      <c r="J51" s="9"/>
      <c r="K51" s="13"/>
      <c r="L51" s="13"/>
      <c r="M51" s="13"/>
      <c r="N51" s="13"/>
      <c r="O51" s="13"/>
      <c r="P51" s="9"/>
      <c r="Q51" s="9"/>
      <c r="R51" s="9"/>
      <c r="S51" s="9"/>
      <c r="T51" s="9"/>
      <c r="U51" s="9"/>
    </row>
    <row r="52" spans="3:21">
      <c r="J52" s="9"/>
      <c r="K52" s="13"/>
      <c r="L52" s="186"/>
      <c r="M52" s="185"/>
      <c r="N52" s="13"/>
      <c r="O52" s="13"/>
      <c r="P52" s="9"/>
      <c r="Q52" s="9"/>
      <c r="R52" s="9"/>
      <c r="S52" s="9"/>
      <c r="T52" s="9"/>
      <c r="U52" s="9"/>
    </row>
    <row r="53" spans="3:21">
      <c r="C53" s="423" t="s">
        <v>227</v>
      </c>
      <c r="J53" s="9"/>
      <c r="K53" s="13"/>
      <c r="L53" s="186"/>
      <c r="M53" s="185"/>
      <c r="N53" s="13"/>
      <c r="O53" s="13"/>
      <c r="P53" s="9"/>
      <c r="Q53" s="9"/>
      <c r="R53" s="9"/>
      <c r="S53" s="9"/>
      <c r="T53" s="9"/>
      <c r="U53" s="9"/>
    </row>
    <row r="54" spans="3:21">
      <c r="C54" s="423" t="s">
        <v>269</v>
      </c>
      <c r="K54" s="13"/>
      <c r="L54" s="186"/>
      <c r="M54" s="13"/>
      <c r="N54" s="13"/>
      <c r="O54" s="13"/>
    </row>
    <row r="55" spans="3:21">
      <c r="C55" s="292"/>
      <c r="K55" s="13"/>
      <c r="L55" s="186"/>
      <c r="M55" s="13"/>
      <c r="N55" s="13"/>
      <c r="O55" s="13"/>
    </row>
    <row r="56" spans="3:21">
      <c r="K56" s="13"/>
      <c r="L56" s="186"/>
      <c r="M56" s="13"/>
      <c r="N56" s="13"/>
      <c r="O56" s="13"/>
    </row>
    <row r="57" spans="3:21">
      <c r="K57" s="13"/>
      <c r="L57" s="186"/>
      <c r="M57" s="13"/>
      <c r="N57" s="13"/>
      <c r="O57" s="13"/>
    </row>
    <row r="58" spans="3:21">
      <c r="K58" s="13"/>
    </row>
    <row r="59" spans="3:21">
      <c r="K59" s="13"/>
    </row>
    <row r="60" spans="3:21">
      <c r="I60" s="174"/>
      <c r="J60" s="174"/>
      <c r="K60" s="187"/>
    </row>
    <row r="61" spans="3:21" ht="12" customHeight="1">
      <c r="H61" s="105"/>
      <c r="I61" s="174"/>
      <c r="J61" s="174"/>
      <c r="K61" s="187"/>
    </row>
    <row r="62" spans="3:21" ht="12" customHeight="1"/>
    <row r="63" spans="3:21" ht="12" customHeight="1" thickBot="1">
      <c r="C63" s="13"/>
      <c r="D63" s="13"/>
      <c r="E63" s="13"/>
    </row>
    <row r="64" spans="3:21" ht="12" customHeight="1">
      <c r="C64" s="180" t="s">
        <v>22</v>
      </c>
      <c r="D64" s="187"/>
      <c r="E64" s="187"/>
      <c r="F64" s="180" t="s">
        <v>23</v>
      </c>
      <c r="G64" s="174"/>
      <c r="H64" s="174"/>
      <c r="J64" s="180" t="s">
        <v>24</v>
      </c>
    </row>
    <row r="65" spans="3:14">
      <c r="C65" s="27" t="s">
        <v>9</v>
      </c>
      <c r="D65" s="164" t="s">
        <v>141</v>
      </c>
      <c r="E65" s="187"/>
      <c r="F65" s="188" t="s">
        <v>9</v>
      </c>
      <c r="G65" s="188" t="s">
        <v>141</v>
      </c>
      <c r="H65" s="174"/>
      <c r="J65" s="1" t="s">
        <v>9</v>
      </c>
      <c r="K65" s="1" t="s">
        <v>141</v>
      </c>
    </row>
    <row r="66" spans="3:14" ht="20.100000000000001" customHeight="1">
      <c r="C66" s="296" t="s">
        <v>45</v>
      </c>
      <c r="D66" s="422">
        <v>26</v>
      </c>
      <c r="F66" s="296" t="s">
        <v>46</v>
      </c>
      <c r="G66" s="422">
        <v>55</v>
      </c>
      <c r="J66" s="296" t="s">
        <v>48</v>
      </c>
      <c r="K66" s="422">
        <v>23</v>
      </c>
    </row>
    <row r="67" spans="3:14" ht="20.100000000000001" customHeight="1">
      <c r="C67" s="296" t="s">
        <v>46</v>
      </c>
      <c r="D67" s="422">
        <v>5</v>
      </c>
      <c r="F67" s="296" t="s">
        <v>48</v>
      </c>
      <c r="G67" s="422">
        <v>43</v>
      </c>
      <c r="J67" s="296" t="s">
        <v>225</v>
      </c>
      <c r="K67" s="422">
        <v>19</v>
      </c>
    </row>
    <row r="68" spans="3:14" ht="20.100000000000001" customHeight="1">
      <c r="C68" s="296" t="s">
        <v>48</v>
      </c>
      <c r="D68" s="422">
        <v>8</v>
      </c>
      <c r="F68" s="296" t="s">
        <v>198</v>
      </c>
      <c r="G68" s="422">
        <v>73</v>
      </c>
      <c r="J68" s="296" t="s">
        <v>50</v>
      </c>
      <c r="K68" s="422">
        <v>12</v>
      </c>
    </row>
    <row r="69" spans="3:14" ht="20.100000000000001" customHeight="1">
      <c r="C69" s="296" t="s">
        <v>198</v>
      </c>
      <c r="D69" s="422">
        <v>5</v>
      </c>
      <c r="F69" s="296" t="s">
        <v>50</v>
      </c>
      <c r="G69" s="422">
        <v>62</v>
      </c>
      <c r="J69" s="296" t="s">
        <v>221</v>
      </c>
      <c r="K69" s="422">
        <v>34</v>
      </c>
    </row>
    <row r="70" spans="3:14" ht="20.100000000000001" customHeight="1">
      <c r="C70" s="296" t="s">
        <v>224</v>
      </c>
      <c r="D70" s="422">
        <v>6</v>
      </c>
      <c r="E70" s="311"/>
      <c r="F70" s="296" t="s">
        <v>224</v>
      </c>
      <c r="G70" s="422">
        <v>58</v>
      </c>
      <c r="H70" s="311"/>
      <c r="J70" s="296" t="s">
        <v>157</v>
      </c>
      <c r="K70" s="422">
        <v>36</v>
      </c>
      <c r="L70" s="311">
        <f>SUM(K66:K70)</f>
        <v>124</v>
      </c>
    </row>
    <row r="71" spans="3:14" ht="20.100000000000001" customHeight="1">
      <c r="C71" s="296" t="s">
        <v>58</v>
      </c>
      <c r="D71" s="422">
        <v>12</v>
      </c>
      <c r="E71" s="311">
        <f>SUM(D66:D71)</f>
        <v>62</v>
      </c>
      <c r="F71" s="296" t="s">
        <v>221</v>
      </c>
      <c r="G71" s="422">
        <v>336</v>
      </c>
      <c r="H71" s="311">
        <f>SUM(G66:G71)</f>
        <v>627</v>
      </c>
      <c r="I71" s="311">
        <f>SUM(G66:G71)</f>
        <v>627</v>
      </c>
      <c r="J71" s="296" t="s">
        <v>157</v>
      </c>
      <c r="K71" s="173">
        <f>158-124</f>
        <v>34</v>
      </c>
      <c r="L71" s="311"/>
    </row>
    <row r="72" spans="3:14" ht="20.100000000000001" customHeight="1">
      <c r="C72" s="296" t="s">
        <v>157</v>
      </c>
      <c r="D72" s="422">
        <f>80-62</f>
        <v>18</v>
      </c>
      <c r="F72" s="1" t="s">
        <v>175</v>
      </c>
      <c r="G72" s="173">
        <f>758-627</f>
        <v>131</v>
      </c>
      <c r="K72" s="173">
        <f>SUM(K66:K71)</f>
        <v>158</v>
      </c>
      <c r="L72" s="128"/>
      <c r="M72" s="128"/>
      <c r="N72" s="128"/>
    </row>
    <row r="73" spans="3:14" ht="20.100000000000001" customHeight="1">
      <c r="D73" s="312">
        <v>80</v>
      </c>
      <c r="K73" s="173">
        <f>SUM(K66:K71)</f>
        <v>158</v>
      </c>
      <c r="L73" s="128"/>
      <c r="M73" s="128"/>
      <c r="N73" s="128"/>
    </row>
    <row r="74" spans="3:14" ht="20.100000000000001" customHeight="1">
      <c r="D74" s="173">
        <f>SUM(D66:D72)</f>
        <v>80</v>
      </c>
      <c r="G74" s="173">
        <f>SUM(G66:G72)</f>
        <v>758</v>
      </c>
      <c r="L74" s="128"/>
      <c r="M74" s="128"/>
      <c r="N74" s="128"/>
    </row>
    <row r="75" spans="3:14" ht="20.100000000000001" customHeight="1">
      <c r="L75" s="128"/>
      <c r="M75" s="128"/>
      <c r="N75" s="128"/>
    </row>
    <row r="76" spans="3:14" ht="20.100000000000001" customHeight="1">
      <c r="L76" s="128"/>
      <c r="M76" s="128"/>
      <c r="N76" s="128"/>
    </row>
    <row r="77" spans="3:14" ht="20.100000000000001" customHeight="1"/>
    <row r="78" spans="3:14" ht="20.100000000000001" customHeight="1"/>
    <row r="79" spans="3:14" ht="20.100000000000001" customHeight="1"/>
    <row r="80" spans="3:14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</sheetData>
  <sortState ref="I78:J93">
    <sortCondition descending="1" ref="J78:J93"/>
  </sortState>
  <mergeCells count="21">
    <mergeCell ref="L30:M32"/>
    <mergeCell ref="N30:P30"/>
    <mergeCell ref="D8:F8"/>
    <mergeCell ref="G8:G9"/>
    <mergeCell ref="C2:G2"/>
    <mergeCell ref="C4:G4"/>
    <mergeCell ref="C5:G5"/>
    <mergeCell ref="C8:C9"/>
    <mergeCell ref="C6:G6"/>
    <mergeCell ref="L33:M35"/>
    <mergeCell ref="N33:P33"/>
    <mergeCell ref="L36:M38"/>
    <mergeCell ref="N36:P36"/>
    <mergeCell ref="L39:M41"/>
    <mergeCell ref="N39:P39"/>
    <mergeCell ref="L42:M44"/>
    <mergeCell ref="N42:P42"/>
    <mergeCell ref="L45:M47"/>
    <mergeCell ref="N45:P45"/>
    <mergeCell ref="L48:M50"/>
    <mergeCell ref="N48:P48"/>
  </mergeCells>
  <printOptions horizontalCentered="1" verticalCentered="1"/>
  <pageMargins left="0" right="0" top="0" bottom="0" header="0" footer="0"/>
  <pageSetup paperSize="9" scale="6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C1:Y63"/>
  <sheetViews>
    <sheetView showGridLines="0" view="pageBreakPreview" topLeftCell="C1" zoomScaleNormal="60" zoomScaleSheetLayoutView="100" workbookViewId="0">
      <selection activeCell="U41" sqref="U41"/>
    </sheetView>
  </sheetViews>
  <sheetFormatPr baseColWidth="10" defaultRowHeight="12.75"/>
  <cols>
    <col min="1" max="1" width="11.42578125" style="1"/>
    <col min="2" max="2" width="3.5703125" style="1" customWidth="1"/>
    <col min="3" max="3" width="22.5703125" style="1" customWidth="1"/>
    <col min="4" max="9" width="18.7109375" style="1" customWidth="1"/>
    <col min="10" max="10" width="12.5703125" style="1" customWidth="1"/>
    <col min="11" max="16384" width="11.42578125" style="1"/>
  </cols>
  <sheetData>
    <row r="1" spans="3:25" ht="18">
      <c r="C1" s="790" t="s">
        <v>259</v>
      </c>
      <c r="D1" s="790"/>
      <c r="E1" s="790"/>
      <c r="F1" s="790"/>
      <c r="G1" s="790"/>
      <c r="H1" s="790"/>
      <c r="I1" s="790"/>
      <c r="M1" s="15"/>
      <c r="N1" s="15"/>
      <c r="O1" s="15"/>
      <c r="P1" s="15"/>
      <c r="Q1" s="15"/>
      <c r="R1" s="15"/>
    </row>
    <row r="2" spans="3:25" ht="18">
      <c r="C2" s="14" t="s">
        <v>62</v>
      </c>
      <c r="D2" s="14"/>
      <c r="E2" s="14"/>
      <c r="F2" s="14"/>
      <c r="G2" s="300"/>
      <c r="H2" s="300"/>
      <c r="I2" s="6"/>
      <c r="M2" s="15"/>
      <c r="N2" s="15"/>
      <c r="O2" s="15"/>
      <c r="P2" s="15"/>
      <c r="Q2" s="15"/>
      <c r="R2" s="15"/>
    </row>
    <row r="3" spans="3:25" ht="18">
      <c r="C3" s="790" t="s">
        <v>169</v>
      </c>
      <c r="D3" s="790"/>
      <c r="E3" s="790"/>
      <c r="F3" s="790"/>
      <c r="G3" s="790"/>
      <c r="H3" s="790"/>
      <c r="I3" s="790"/>
      <c r="M3" s="15"/>
      <c r="N3" s="15"/>
      <c r="O3" s="15"/>
      <c r="P3" s="15"/>
      <c r="Q3" s="15"/>
      <c r="R3" s="15"/>
    </row>
    <row r="4" spans="3:25" ht="18">
      <c r="C4" s="790" t="s">
        <v>150</v>
      </c>
      <c r="D4" s="790"/>
      <c r="E4" s="790"/>
      <c r="F4" s="790"/>
      <c r="G4" s="790"/>
      <c r="H4" s="790"/>
      <c r="I4" s="790"/>
      <c r="M4" s="15"/>
      <c r="N4" s="15"/>
      <c r="O4" s="15"/>
      <c r="P4" s="15"/>
      <c r="Q4" s="15"/>
      <c r="R4" s="15"/>
    </row>
    <row r="5" spans="3:25" ht="18">
      <c r="C5" s="766">
        <v>2019</v>
      </c>
      <c r="D5" s="766"/>
      <c r="E5" s="766"/>
      <c r="F5" s="766"/>
      <c r="G5" s="766"/>
      <c r="H5" s="766"/>
      <c r="I5" s="766"/>
      <c r="J5" s="3"/>
      <c r="K5" s="3"/>
      <c r="L5" s="3"/>
      <c r="M5" s="15"/>
      <c r="N5" s="15"/>
      <c r="O5" s="15"/>
      <c r="P5" s="15"/>
      <c r="Q5" s="15"/>
      <c r="R5" s="15"/>
    </row>
    <row r="6" spans="3:25" ht="14.25" customHeight="1" thickBot="1">
      <c r="C6" s="104"/>
      <c r="D6" s="104"/>
      <c r="E6" s="104"/>
      <c r="F6" s="104"/>
      <c r="G6" s="104"/>
      <c r="H6" s="104"/>
      <c r="I6" s="104"/>
      <c r="M6" s="15"/>
      <c r="N6" s="15"/>
      <c r="O6" s="15"/>
      <c r="P6" s="15"/>
      <c r="Q6" s="15"/>
      <c r="R6" s="15"/>
    </row>
    <row r="7" spans="3:25" ht="36.75" customHeight="1" thickBot="1">
      <c r="C7" s="748" t="s">
        <v>31</v>
      </c>
      <c r="D7" s="801" t="s">
        <v>43</v>
      </c>
      <c r="E7" s="801"/>
      <c r="F7" s="801"/>
      <c r="G7" s="801" t="s">
        <v>62</v>
      </c>
      <c r="H7" s="801"/>
      <c r="I7" s="801"/>
      <c r="M7" s="15"/>
      <c r="N7" s="15"/>
      <c r="O7" s="15"/>
      <c r="P7" s="15"/>
      <c r="Q7" s="19"/>
      <c r="R7" s="19"/>
      <c r="S7" s="164"/>
      <c r="T7" s="164"/>
      <c r="U7" s="164"/>
      <c r="V7" s="164"/>
      <c r="W7" s="164"/>
    </row>
    <row r="8" spans="3:25" ht="34.5" customHeight="1" thickBot="1">
      <c r="C8" s="800"/>
      <c r="D8" s="515" t="s">
        <v>55</v>
      </c>
      <c r="E8" s="515" t="s">
        <v>56</v>
      </c>
      <c r="F8" s="515" t="s">
        <v>6</v>
      </c>
      <c r="G8" s="515" t="s">
        <v>55</v>
      </c>
      <c r="H8" s="515" t="s">
        <v>56</v>
      </c>
      <c r="I8" s="511" t="s">
        <v>6</v>
      </c>
      <c r="M8" s="15"/>
      <c r="N8" s="15"/>
      <c r="O8" s="15"/>
      <c r="P8" s="15"/>
      <c r="Q8" s="19"/>
      <c r="R8" s="162"/>
      <c r="S8" s="162"/>
      <c r="T8" s="162"/>
      <c r="U8" s="162"/>
      <c r="V8" s="165"/>
      <c r="W8" s="164"/>
    </row>
    <row r="9" spans="3:25" ht="29.25" customHeight="1">
      <c r="C9" s="509" t="s">
        <v>0</v>
      </c>
      <c r="D9" s="554">
        <v>57</v>
      </c>
      <c r="E9" s="555">
        <v>31</v>
      </c>
      <c r="F9" s="555">
        <f>SUM(D9:E9)</f>
        <v>88</v>
      </c>
      <c r="G9" s="555">
        <v>68</v>
      </c>
      <c r="H9" s="556">
        <v>42</v>
      </c>
      <c r="I9" s="307">
        <f>SUM(G9:H9)</f>
        <v>110</v>
      </c>
      <c r="M9" s="15" t="s">
        <v>73</v>
      </c>
      <c r="N9" s="15"/>
      <c r="O9" s="15"/>
      <c r="P9" s="15"/>
      <c r="Q9" s="19"/>
      <c r="R9" s="162"/>
      <c r="S9" s="162"/>
      <c r="T9" s="162"/>
      <c r="U9" s="162"/>
      <c r="V9" s="165"/>
      <c r="W9" s="164"/>
    </row>
    <row r="10" spans="3:25" ht="21.95" customHeight="1">
      <c r="C10" s="509" t="s">
        <v>1</v>
      </c>
      <c r="D10" s="472">
        <v>45</v>
      </c>
      <c r="E10" s="307">
        <v>25</v>
      </c>
      <c r="F10" s="307">
        <f t="shared" ref="F10:F20" si="0">SUM(D10:E10)</f>
        <v>70</v>
      </c>
      <c r="G10" s="307">
        <v>58</v>
      </c>
      <c r="H10" s="473">
        <v>26</v>
      </c>
      <c r="I10" s="307">
        <f t="shared" ref="I10:I22" si="1">SUM(G10:H10)</f>
        <v>84</v>
      </c>
      <c r="M10" s="15" t="s">
        <v>74</v>
      </c>
      <c r="N10" s="15"/>
      <c r="O10" s="15"/>
      <c r="P10" s="15"/>
      <c r="Q10" s="19"/>
      <c r="R10" s="163"/>
      <c r="S10" s="163"/>
      <c r="T10" s="166"/>
      <c r="U10" s="166"/>
      <c r="V10" s="165"/>
      <c r="W10" s="164"/>
    </row>
    <row r="11" spans="3:25" ht="21.95" customHeight="1">
      <c r="C11" s="509" t="s">
        <v>2</v>
      </c>
      <c r="D11" s="472">
        <v>63</v>
      </c>
      <c r="E11" s="307">
        <v>36</v>
      </c>
      <c r="F11" s="307">
        <f t="shared" si="0"/>
        <v>99</v>
      </c>
      <c r="G11" s="307">
        <v>82</v>
      </c>
      <c r="H11" s="473">
        <v>42</v>
      </c>
      <c r="I11" s="307">
        <f t="shared" si="1"/>
        <v>124</v>
      </c>
      <c r="M11" s="15" t="s">
        <v>75</v>
      </c>
      <c r="N11" s="15"/>
      <c r="O11" s="15"/>
      <c r="P11" s="15"/>
      <c r="Q11" s="19"/>
      <c r="R11" s="163"/>
      <c r="S11" s="163"/>
      <c r="T11" s="166"/>
      <c r="U11" s="166"/>
      <c r="V11" s="165"/>
      <c r="W11" s="164"/>
    </row>
    <row r="12" spans="3:25" ht="18" customHeight="1">
      <c r="C12" s="509" t="s">
        <v>8</v>
      </c>
      <c r="D12" s="472">
        <v>57</v>
      </c>
      <c r="E12" s="307">
        <v>32</v>
      </c>
      <c r="F12" s="307">
        <f t="shared" si="0"/>
        <v>89</v>
      </c>
      <c r="G12" s="307">
        <v>97</v>
      </c>
      <c r="H12" s="473">
        <v>67</v>
      </c>
      <c r="I12" s="307">
        <f t="shared" si="1"/>
        <v>164</v>
      </c>
      <c r="M12" s="15" t="s">
        <v>76</v>
      </c>
      <c r="N12" s="15"/>
      <c r="O12" s="15"/>
      <c r="P12" s="15"/>
      <c r="Q12" s="19"/>
      <c r="R12" s="163"/>
      <c r="S12" s="163"/>
      <c r="T12" s="166"/>
      <c r="U12" s="166"/>
      <c r="V12" s="165"/>
      <c r="W12" s="164"/>
    </row>
    <row r="13" spans="3:25" ht="21.95" customHeight="1">
      <c r="C13" s="509" t="s">
        <v>3</v>
      </c>
      <c r="D13" s="472">
        <v>63</v>
      </c>
      <c r="E13" s="307">
        <v>33</v>
      </c>
      <c r="F13" s="307">
        <f t="shared" si="0"/>
        <v>96</v>
      </c>
      <c r="G13" s="307">
        <v>76</v>
      </c>
      <c r="H13" s="473">
        <v>43</v>
      </c>
      <c r="I13" s="307">
        <f t="shared" si="1"/>
        <v>119</v>
      </c>
      <c r="M13" s="15" t="s">
        <v>77</v>
      </c>
      <c r="N13" s="15"/>
      <c r="O13" s="15"/>
      <c r="P13" s="15"/>
      <c r="Q13" s="19"/>
      <c r="R13" s="163"/>
      <c r="S13" s="163"/>
      <c r="T13" s="166"/>
      <c r="U13" s="166"/>
      <c r="V13" s="165"/>
      <c r="W13" s="164"/>
      <c r="X13" s="40"/>
      <c r="Y13" s="40"/>
    </row>
    <row r="14" spans="3:25" ht="21.95" customHeight="1">
      <c r="C14" s="509" t="s">
        <v>4</v>
      </c>
      <c r="D14" s="472">
        <v>52</v>
      </c>
      <c r="E14" s="307">
        <v>20</v>
      </c>
      <c r="F14" s="307">
        <f t="shared" si="0"/>
        <v>72</v>
      </c>
      <c r="G14" s="307">
        <v>80</v>
      </c>
      <c r="H14" s="473">
        <v>27</v>
      </c>
      <c r="I14" s="307">
        <f t="shared" si="1"/>
        <v>107</v>
      </c>
      <c r="M14" s="15" t="s">
        <v>78</v>
      </c>
      <c r="N14" s="15"/>
      <c r="O14" s="15"/>
      <c r="P14" s="15"/>
      <c r="Q14" s="19"/>
      <c r="R14" s="163"/>
      <c r="S14" s="163"/>
      <c r="T14" s="166"/>
      <c r="U14" s="166"/>
      <c r="V14" s="165"/>
      <c r="W14" s="164"/>
      <c r="X14" s="40"/>
      <c r="Y14" s="40"/>
    </row>
    <row r="15" spans="3:25" ht="21.95" customHeight="1">
      <c r="C15" s="509" t="s">
        <v>5</v>
      </c>
      <c r="D15" s="472">
        <v>44</v>
      </c>
      <c r="E15" s="307">
        <v>33</v>
      </c>
      <c r="F15" s="307">
        <f t="shared" si="0"/>
        <v>77</v>
      </c>
      <c r="G15" s="307">
        <v>59</v>
      </c>
      <c r="H15" s="473">
        <v>44</v>
      </c>
      <c r="I15" s="307">
        <f t="shared" si="1"/>
        <v>103</v>
      </c>
      <c r="M15" s="15" t="s">
        <v>79</v>
      </c>
      <c r="N15" s="15"/>
      <c r="O15" s="15"/>
      <c r="P15" s="15"/>
      <c r="Q15" s="19"/>
      <c r="R15" s="163"/>
      <c r="S15" s="163"/>
      <c r="T15" s="166"/>
      <c r="U15" s="166"/>
      <c r="V15" s="165"/>
      <c r="W15" s="164"/>
      <c r="X15" s="40"/>
      <c r="Y15" s="40"/>
    </row>
    <row r="16" spans="3:25" ht="21.95" customHeight="1">
      <c r="C16" s="509" t="s">
        <v>65</v>
      </c>
      <c r="D16" s="472">
        <v>58</v>
      </c>
      <c r="E16" s="307">
        <v>26</v>
      </c>
      <c r="F16" s="307">
        <f t="shared" si="0"/>
        <v>84</v>
      </c>
      <c r="G16" s="307">
        <v>62</v>
      </c>
      <c r="H16" s="473">
        <v>31</v>
      </c>
      <c r="I16" s="307">
        <f t="shared" si="1"/>
        <v>93</v>
      </c>
      <c r="M16" s="15" t="s">
        <v>80</v>
      </c>
      <c r="N16" s="15"/>
      <c r="O16" s="15"/>
      <c r="P16" s="15"/>
      <c r="Q16" s="19"/>
      <c r="R16" s="163"/>
      <c r="S16" s="163"/>
      <c r="T16" s="166"/>
      <c r="U16" s="166"/>
      <c r="V16" s="165"/>
      <c r="W16" s="164"/>
      <c r="X16" s="40"/>
      <c r="Y16" s="40"/>
    </row>
    <row r="17" spans="3:25" ht="21.95" customHeight="1">
      <c r="C17" s="509" t="s">
        <v>66</v>
      </c>
      <c r="D17" s="472">
        <v>60</v>
      </c>
      <c r="E17" s="307">
        <v>31</v>
      </c>
      <c r="F17" s="307">
        <f t="shared" si="0"/>
        <v>91</v>
      </c>
      <c r="G17" s="307">
        <v>80</v>
      </c>
      <c r="H17" s="473">
        <v>42</v>
      </c>
      <c r="I17" s="307">
        <f t="shared" si="1"/>
        <v>122</v>
      </c>
      <c r="M17" s="15" t="s">
        <v>84</v>
      </c>
      <c r="N17" s="15"/>
      <c r="O17" s="15"/>
      <c r="P17" s="15"/>
      <c r="Q17" s="19"/>
      <c r="R17" s="798"/>
      <c r="S17" s="798"/>
      <c r="T17" s="797"/>
      <c r="U17" s="797"/>
      <c r="V17" s="222"/>
      <c r="W17" s="164"/>
      <c r="X17" s="40"/>
      <c r="Y17" s="40"/>
    </row>
    <row r="18" spans="3:25" ht="21.95" customHeight="1">
      <c r="C18" s="509" t="s">
        <v>67</v>
      </c>
      <c r="D18" s="472">
        <v>66</v>
      </c>
      <c r="E18" s="307">
        <v>37</v>
      </c>
      <c r="F18" s="307">
        <f t="shared" si="0"/>
        <v>103</v>
      </c>
      <c r="G18" s="307">
        <v>115</v>
      </c>
      <c r="H18" s="473">
        <v>72</v>
      </c>
      <c r="I18" s="307">
        <f t="shared" si="1"/>
        <v>187</v>
      </c>
      <c r="M18" s="15" t="s">
        <v>81</v>
      </c>
      <c r="N18" s="15"/>
      <c r="O18" s="15"/>
      <c r="P18" s="15"/>
      <c r="Q18" s="19"/>
      <c r="R18" s="798"/>
      <c r="S18" s="798"/>
      <c r="T18" s="223"/>
      <c r="U18" s="223"/>
      <c r="V18" s="222"/>
      <c r="W18" s="164"/>
      <c r="X18" s="40"/>
      <c r="Y18" s="40"/>
    </row>
    <row r="19" spans="3:25" ht="21.95" customHeight="1">
      <c r="C19" s="509" t="s">
        <v>68</v>
      </c>
      <c r="D19" s="472">
        <v>56</v>
      </c>
      <c r="E19" s="307">
        <v>20</v>
      </c>
      <c r="F19" s="307">
        <f t="shared" si="0"/>
        <v>76</v>
      </c>
      <c r="G19" s="307">
        <v>74</v>
      </c>
      <c r="H19" s="473">
        <v>29</v>
      </c>
      <c r="I19" s="307">
        <f t="shared" si="1"/>
        <v>103</v>
      </c>
      <c r="M19" s="15" t="s">
        <v>82</v>
      </c>
      <c r="N19" s="15"/>
      <c r="O19" s="15"/>
      <c r="P19" s="15"/>
      <c r="Q19" s="19"/>
      <c r="R19" s="798"/>
      <c r="S19" s="798"/>
      <c r="T19" s="223"/>
      <c r="U19" s="223"/>
      <c r="V19" s="222"/>
      <c r="W19" s="164"/>
      <c r="X19" s="40"/>
      <c r="Y19" s="40"/>
    </row>
    <row r="20" spans="3:25" ht="21.95" customHeight="1">
      <c r="C20" s="509" t="s">
        <v>69</v>
      </c>
      <c r="D20" s="472">
        <v>35</v>
      </c>
      <c r="E20" s="307">
        <v>16</v>
      </c>
      <c r="F20" s="307">
        <f t="shared" si="0"/>
        <v>51</v>
      </c>
      <c r="G20" s="307">
        <v>40</v>
      </c>
      <c r="H20" s="473">
        <v>20</v>
      </c>
      <c r="I20" s="307">
        <f t="shared" si="1"/>
        <v>60</v>
      </c>
      <c r="M20" s="15" t="s">
        <v>83</v>
      </c>
      <c r="N20" s="15"/>
      <c r="O20" s="15"/>
      <c r="P20" s="15"/>
      <c r="Q20" s="19"/>
      <c r="R20" s="799"/>
      <c r="S20" s="224"/>
      <c r="T20" s="225"/>
      <c r="U20" s="225"/>
      <c r="V20" s="222"/>
      <c r="W20" s="164"/>
      <c r="X20" s="40"/>
      <c r="Y20" s="40"/>
    </row>
    <row r="21" spans="3:25" ht="9" customHeight="1" thickBot="1">
      <c r="C21" s="552"/>
      <c r="D21" s="557"/>
      <c r="E21" s="558"/>
      <c r="F21" s="558"/>
      <c r="G21" s="559"/>
      <c r="H21" s="560"/>
      <c r="I21" s="307"/>
      <c r="M21" s="15"/>
      <c r="N21" s="15"/>
      <c r="O21" s="15"/>
      <c r="P21" s="15"/>
      <c r="Q21" s="19"/>
      <c r="R21" s="799"/>
      <c r="S21" s="224"/>
      <c r="T21" s="225"/>
      <c r="U21" s="225"/>
      <c r="V21" s="222"/>
      <c r="W21" s="164"/>
      <c r="X21" s="40"/>
      <c r="Y21" s="40"/>
    </row>
    <row r="22" spans="3:25" ht="29.25" customHeight="1">
      <c r="C22" s="461" t="s">
        <v>6</v>
      </c>
      <c r="D22" s="561">
        <f>SUM(D9:D21)</f>
        <v>656</v>
      </c>
      <c r="E22" s="562">
        <f>SUM(E9:E21)</f>
        <v>340</v>
      </c>
      <c r="F22" s="562">
        <f>SUM(D22:E22)</f>
        <v>996</v>
      </c>
      <c r="G22" s="562">
        <f>SUM(G9:G20)</f>
        <v>891</v>
      </c>
      <c r="H22" s="563">
        <f>SUM(H9:H20)</f>
        <v>485</v>
      </c>
      <c r="I22" s="553">
        <f t="shared" si="1"/>
        <v>1376</v>
      </c>
      <c r="M22" s="15"/>
      <c r="N22" s="15"/>
      <c r="O22" s="15"/>
      <c r="P22" s="15"/>
      <c r="Q22" s="19"/>
      <c r="R22" s="799"/>
      <c r="S22" s="224"/>
      <c r="T22" s="225"/>
      <c r="U22" s="225"/>
      <c r="V22" s="222"/>
      <c r="W22" s="164"/>
      <c r="X22" s="40"/>
      <c r="Y22" s="40"/>
    </row>
    <row r="23" spans="3:25" ht="12.75" customHeight="1">
      <c r="M23" s="15"/>
      <c r="N23" s="15"/>
      <c r="O23" s="15"/>
      <c r="P23" s="15"/>
      <c r="Q23" s="19"/>
      <c r="R23" s="799"/>
      <c r="S23" s="224"/>
      <c r="T23" s="225"/>
      <c r="U23" s="225"/>
      <c r="V23" s="222"/>
      <c r="W23" s="164"/>
      <c r="X23" s="40"/>
      <c r="Y23" s="40"/>
    </row>
    <row r="24" spans="3:25" ht="12.75" customHeight="1">
      <c r="M24" s="15"/>
      <c r="N24" s="15"/>
      <c r="O24" s="15"/>
      <c r="P24" s="15"/>
      <c r="Q24" s="19"/>
      <c r="R24" s="799"/>
      <c r="S24" s="224"/>
      <c r="T24" s="225"/>
      <c r="U24" s="225"/>
      <c r="V24" s="222"/>
      <c r="W24" s="164"/>
      <c r="X24" s="40"/>
      <c r="Y24" s="40"/>
    </row>
    <row r="25" spans="3:25">
      <c r="Q25" s="164"/>
      <c r="R25" s="799"/>
      <c r="S25" s="224"/>
      <c r="T25" s="225"/>
      <c r="U25" s="225"/>
      <c r="V25" s="222"/>
      <c r="W25" s="164"/>
      <c r="X25" s="40"/>
      <c r="Y25" s="40"/>
    </row>
    <row r="26" spans="3:25" ht="12.75" customHeight="1">
      <c r="M26" s="15"/>
      <c r="N26" s="15"/>
      <c r="O26" s="15"/>
      <c r="P26" s="15"/>
      <c r="Q26" s="19"/>
      <c r="R26" s="799"/>
      <c r="S26" s="224"/>
      <c r="T26" s="225"/>
      <c r="U26" s="225"/>
      <c r="V26" s="222"/>
      <c r="W26" s="164"/>
      <c r="X26" s="40"/>
      <c r="Y26" s="40"/>
    </row>
    <row r="27" spans="3:25" ht="12.75" customHeight="1">
      <c r="M27" s="15"/>
      <c r="N27" s="15"/>
      <c r="O27" s="15"/>
      <c r="P27" s="15"/>
      <c r="Q27" s="19"/>
      <c r="R27" s="799"/>
      <c r="S27" s="224"/>
      <c r="T27" s="225"/>
      <c r="U27" s="225"/>
      <c r="V27" s="222"/>
      <c r="W27" s="164"/>
      <c r="X27" s="40"/>
      <c r="Y27" s="40"/>
    </row>
    <row r="28" spans="3:25">
      <c r="Q28" s="164"/>
      <c r="R28" s="799"/>
      <c r="S28" s="224"/>
      <c r="T28" s="225"/>
      <c r="U28" s="225"/>
      <c r="V28" s="222"/>
      <c r="W28" s="164"/>
      <c r="X28" s="40"/>
      <c r="Y28" s="40"/>
    </row>
    <row r="29" spans="3:25">
      <c r="Q29" s="164"/>
      <c r="R29" s="799"/>
      <c r="S29" s="224"/>
      <c r="T29" s="225"/>
      <c r="U29" s="225"/>
      <c r="V29" s="222"/>
      <c r="W29" s="164"/>
      <c r="X29" s="40"/>
      <c r="Y29" s="40"/>
    </row>
    <row r="30" spans="3:25">
      <c r="Q30" s="164"/>
      <c r="R30" s="799"/>
      <c r="S30" s="224"/>
      <c r="T30" s="225"/>
      <c r="U30" s="225"/>
      <c r="V30" s="222"/>
      <c r="W30" s="164"/>
      <c r="X30" s="40"/>
      <c r="Y30" s="40"/>
    </row>
    <row r="31" spans="3:25">
      <c r="Q31" s="164"/>
      <c r="R31" s="799"/>
      <c r="S31" s="224"/>
      <c r="T31" s="225"/>
      <c r="U31" s="225"/>
      <c r="V31" s="222"/>
      <c r="W31" s="164"/>
      <c r="X31" s="40"/>
      <c r="Y31" s="40"/>
    </row>
    <row r="32" spans="3:25">
      <c r="Q32" s="127"/>
      <c r="R32" s="163"/>
      <c r="S32" s="163"/>
      <c r="T32" s="166"/>
      <c r="U32" s="166"/>
      <c r="V32" s="165"/>
      <c r="W32" s="164"/>
      <c r="X32" s="40"/>
      <c r="Y32" s="40"/>
    </row>
    <row r="33" spans="4:25">
      <c r="Q33" s="127"/>
      <c r="R33" s="163"/>
      <c r="S33" s="163"/>
      <c r="T33" s="166"/>
      <c r="U33" s="166"/>
      <c r="V33" s="165"/>
      <c r="W33" s="164"/>
      <c r="X33" s="40"/>
      <c r="Y33" s="40"/>
    </row>
    <row r="34" spans="4:25">
      <c r="Q34" s="127"/>
      <c r="R34" s="163"/>
      <c r="S34" s="163"/>
      <c r="T34" s="166"/>
      <c r="U34" s="166"/>
      <c r="V34" s="165"/>
      <c r="W34" s="164"/>
      <c r="X34" s="40"/>
      <c r="Y34" s="40"/>
    </row>
    <row r="35" spans="4:25">
      <c r="Q35" s="127"/>
      <c r="R35" s="163"/>
      <c r="S35" s="163"/>
      <c r="T35" s="166"/>
      <c r="U35" s="166"/>
      <c r="V35" s="165"/>
      <c r="W35" s="164"/>
      <c r="X35" s="40"/>
      <c r="Y35" s="40"/>
    </row>
    <row r="36" spans="4:25">
      <c r="Q36" s="127"/>
      <c r="R36" s="163"/>
      <c r="S36" s="163"/>
      <c r="T36" s="166"/>
      <c r="U36" s="166"/>
      <c r="V36" s="165"/>
      <c r="W36" s="164"/>
      <c r="X36" s="40"/>
      <c r="Y36" s="40"/>
    </row>
    <row r="37" spans="4:25">
      <c r="Q37" s="127"/>
      <c r="R37" s="163"/>
      <c r="S37" s="163"/>
      <c r="T37" s="166"/>
      <c r="U37" s="166"/>
      <c r="V37" s="165"/>
      <c r="W37" s="164"/>
      <c r="X37" s="40"/>
      <c r="Y37" s="40"/>
    </row>
    <row r="38" spans="4:25">
      <c r="Q38" s="127"/>
      <c r="R38" s="163"/>
      <c r="S38" s="163"/>
      <c r="T38" s="166"/>
      <c r="U38" s="166"/>
      <c r="V38" s="165"/>
      <c r="W38" s="164"/>
      <c r="X38" s="40"/>
      <c r="Y38" s="40"/>
    </row>
    <row r="39" spans="4:25">
      <c r="Q39" s="127"/>
      <c r="R39" s="798"/>
      <c r="S39" s="798"/>
      <c r="T39" s="797"/>
      <c r="U39" s="797"/>
      <c r="V39" s="222"/>
      <c r="W39" s="164"/>
      <c r="X39" s="40"/>
      <c r="Y39" s="40"/>
    </row>
    <row r="40" spans="4:25">
      <c r="Q40" s="127"/>
      <c r="R40" s="798"/>
      <c r="S40" s="798"/>
      <c r="T40" s="223"/>
      <c r="U40" s="223"/>
      <c r="V40" s="222"/>
      <c r="W40" s="164"/>
      <c r="X40" s="40"/>
      <c r="Y40" s="40"/>
    </row>
    <row r="41" spans="4:25">
      <c r="Q41" s="127"/>
      <c r="R41" s="798"/>
      <c r="S41" s="798"/>
      <c r="T41" s="223"/>
      <c r="U41" s="223"/>
      <c r="V41" s="222"/>
      <c r="W41" s="164"/>
      <c r="X41" s="40"/>
      <c r="Y41" s="40"/>
    </row>
    <row r="42" spans="4:25">
      <c r="Q42" s="127"/>
      <c r="R42" s="799"/>
      <c r="S42" s="224"/>
      <c r="T42" s="225"/>
      <c r="U42" s="225"/>
      <c r="V42" s="222"/>
      <c r="W42" s="164"/>
      <c r="X42" s="40"/>
      <c r="Y42" s="40"/>
    </row>
    <row r="43" spans="4:25">
      <c r="Q43" s="127"/>
      <c r="R43" s="799"/>
      <c r="S43" s="224"/>
      <c r="T43" s="225"/>
      <c r="U43" s="225"/>
      <c r="V43" s="225"/>
      <c r="W43" s="40"/>
      <c r="X43" s="40"/>
      <c r="Y43" s="40"/>
    </row>
    <row r="44" spans="4:25">
      <c r="Q44" s="40"/>
      <c r="R44" s="799"/>
      <c r="S44" s="224"/>
      <c r="T44" s="225"/>
      <c r="U44" s="225"/>
      <c r="V44" s="225"/>
      <c r="W44" s="40"/>
      <c r="X44" s="40"/>
      <c r="Y44" s="40"/>
    </row>
    <row r="45" spans="4:25" ht="15">
      <c r="D45" s="78"/>
      <c r="E45" s="78"/>
      <c r="F45" s="78"/>
      <c r="Q45" s="40"/>
      <c r="R45" s="799"/>
      <c r="S45" s="224"/>
      <c r="T45" s="225"/>
      <c r="U45" s="225"/>
      <c r="V45" s="225"/>
      <c r="W45" s="40"/>
      <c r="X45" s="40"/>
      <c r="Y45" s="40"/>
    </row>
    <row r="46" spans="4:25">
      <c r="Q46" s="40"/>
      <c r="R46" s="799"/>
      <c r="S46" s="224"/>
      <c r="T46" s="225"/>
      <c r="U46" s="225"/>
      <c r="V46" s="225"/>
      <c r="W46" s="40"/>
      <c r="X46" s="40"/>
      <c r="Y46" s="40"/>
    </row>
    <row r="47" spans="4:25">
      <c r="Q47" s="40"/>
      <c r="R47" s="799"/>
      <c r="S47" s="224"/>
      <c r="T47" s="225"/>
      <c r="U47" s="225"/>
      <c r="V47" s="225"/>
      <c r="W47" s="40"/>
      <c r="X47" s="40"/>
      <c r="Y47" s="40"/>
    </row>
    <row r="48" spans="4:25">
      <c r="Q48" s="40"/>
      <c r="R48" s="799"/>
      <c r="S48" s="224"/>
      <c r="T48" s="225"/>
      <c r="U48" s="225"/>
      <c r="V48" s="225"/>
      <c r="W48" s="40"/>
      <c r="X48" s="40"/>
      <c r="Y48" s="40"/>
    </row>
    <row r="49" spans="3:25">
      <c r="Q49" s="40"/>
      <c r="R49" s="799"/>
      <c r="S49" s="224"/>
      <c r="T49" s="225"/>
      <c r="U49" s="225"/>
      <c r="V49" s="225"/>
      <c r="W49" s="40"/>
      <c r="X49" s="40"/>
      <c r="Y49" s="40"/>
    </row>
    <row r="50" spans="3:25">
      <c r="Q50" s="40"/>
      <c r="R50" s="799"/>
      <c r="S50" s="224"/>
      <c r="T50" s="225"/>
      <c r="U50" s="225"/>
      <c r="V50" s="225"/>
      <c r="W50" s="40"/>
      <c r="X50" s="40"/>
      <c r="Y50" s="40"/>
    </row>
    <row r="51" spans="3:25">
      <c r="Q51" s="40"/>
      <c r="R51" s="799"/>
      <c r="S51" s="224"/>
      <c r="T51" s="225"/>
      <c r="U51" s="225"/>
      <c r="V51" s="225"/>
      <c r="W51" s="40"/>
      <c r="X51" s="40"/>
      <c r="Y51" s="40"/>
    </row>
    <row r="52" spans="3:25">
      <c r="Q52" s="40"/>
      <c r="R52" s="799"/>
      <c r="S52" s="224"/>
      <c r="T52" s="225"/>
      <c r="U52" s="225"/>
      <c r="V52" s="225"/>
      <c r="W52" s="40"/>
      <c r="X52" s="40"/>
      <c r="Y52" s="40"/>
    </row>
    <row r="53" spans="3:25">
      <c r="Q53" s="40"/>
      <c r="R53" s="799"/>
      <c r="S53" s="224"/>
      <c r="T53" s="225"/>
      <c r="U53" s="225"/>
      <c r="V53" s="225"/>
      <c r="W53" s="40"/>
      <c r="X53" s="40"/>
      <c r="Y53" s="40"/>
    </row>
    <row r="54" spans="3:25">
      <c r="Q54" s="40"/>
      <c r="R54" s="40"/>
      <c r="S54" s="40"/>
      <c r="T54" s="40"/>
      <c r="U54" s="40"/>
      <c r="V54" s="40"/>
      <c r="W54" s="40"/>
      <c r="X54" s="40"/>
      <c r="Y54" s="40"/>
    </row>
    <row r="55" spans="3:25">
      <c r="Q55" s="40"/>
      <c r="R55" s="40"/>
      <c r="S55" s="40"/>
      <c r="T55" s="40"/>
      <c r="U55" s="40"/>
      <c r="V55" s="40"/>
      <c r="W55" s="40"/>
      <c r="X55" s="40"/>
      <c r="Y55" s="40"/>
    </row>
    <row r="56" spans="3:25">
      <c r="Q56" s="40"/>
      <c r="R56" s="40"/>
      <c r="S56" s="40"/>
      <c r="T56" s="40"/>
      <c r="U56" s="40"/>
      <c r="V56" s="40"/>
      <c r="W56" s="40"/>
      <c r="X56" s="40"/>
      <c r="Y56" s="40"/>
    </row>
    <row r="57" spans="3:25">
      <c r="Q57" s="40"/>
      <c r="R57" s="40"/>
      <c r="S57" s="40"/>
      <c r="T57" s="40"/>
      <c r="U57" s="40"/>
      <c r="V57" s="40"/>
      <c r="W57" s="40"/>
      <c r="X57" s="40"/>
      <c r="Y57" s="40"/>
    </row>
    <row r="58" spans="3:25">
      <c r="Q58" s="40"/>
      <c r="R58" s="40"/>
      <c r="S58" s="40"/>
      <c r="T58" s="40"/>
      <c r="U58" s="40"/>
      <c r="V58" s="40"/>
      <c r="W58" s="40"/>
      <c r="X58" s="40"/>
      <c r="Y58" s="40"/>
    </row>
    <row r="59" spans="3:25">
      <c r="Q59" s="40"/>
      <c r="R59" s="40"/>
      <c r="S59" s="40"/>
      <c r="T59" s="40"/>
      <c r="U59" s="40"/>
      <c r="V59" s="40"/>
      <c r="W59" s="40"/>
      <c r="X59" s="40"/>
      <c r="Y59" s="40"/>
    </row>
    <row r="60" spans="3:25" ht="12.95" customHeight="1">
      <c r="C60" s="129"/>
      <c r="Q60" s="40"/>
      <c r="R60" s="40"/>
      <c r="S60" s="40"/>
      <c r="T60" s="40"/>
      <c r="U60" s="40"/>
      <c r="V60" s="40"/>
      <c r="W60" s="40"/>
      <c r="X60" s="40"/>
      <c r="Y60" s="40"/>
    </row>
    <row r="61" spans="3:25" ht="12.95" customHeight="1">
      <c r="C61" s="254" t="s">
        <v>227</v>
      </c>
      <c r="Q61" s="40"/>
      <c r="R61" s="40"/>
      <c r="S61" s="40"/>
      <c r="T61" s="40"/>
      <c r="U61" s="40"/>
      <c r="V61" s="40"/>
      <c r="W61" s="40"/>
      <c r="X61" s="40"/>
      <c r="Y61" s="40"/>
    </row>
    <row r="62" spans="3:25" ht="12.95" customHeight="1">
      <c r="C62" s="254" t="s">
        <v>269</v>
      </c>
      <c r="I62" s="105"/>
    </row>
    <row r="63" spans="3:25" ht="12.95" customHeight="1">
      <c r="C63" s="302"/>
    </row>
  </sheetData>
  <mergeCells count="13">
    <mergeCell ref="T39:U39"/>
    <mergeCell ref="T17:U17"/>
    <mergeCell ref="R39:S41"/>
    <mergeCell ref="R42:R53"/>
    <mergeCell ref="C1:I1"/>
    <mergeCell ref="R17:S19"/>
    <mergeCell ref="R20:R31"/>
    <mergeCell ref="C7:C8"/>
    <mergeCell ref="D7:F7"/>
    <mergeCell ref="G7:I7"/>
    <mergeCell ref="C3:I3"/>
    <mergeCell ref="C4:I4"/>
    <mergeCell ref="C5:I5"/>
  </mergeCells>
  <printOptions horizontalCentered="1" verticalCentered="1"/>
  <pageMargins left="0" right="0" top="0.39370078740157483" bottom="0" header="0.31496062992125984" footer="0.31496062992125984"/>
  <pageSetup paperSize="9" scale="6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2:L64"/>
  <sheetViews>
    <sheetView showGridLines="0" view="pageBreakPreview" topLeftCell="B1" zoomScaleNormal="110" zoomScaleSheetLayoutView="100" workbookViewId="0">
      <selection activeCell="U41" sqref="U41"/>
    </sheetView>
  </sheetViews>
  <sheetFormatPr baseColWidth="10" defaultRowHeight="12.75"/>
  <cols>
    <col min="1" max="1" width="11.42578125" style="1"/>
    <col min="2" max="2" width="4.140625" style="1" customWidth="1"/>
    <col min="3" max="3" width="60.5703125" style="1" customWidth="1"/>
    <col min="4" max="4" width="16.7109375" style="1" customWidth="1"/>
    <col min="5" max="5" width="18.28515625" style="1" customWidth="1"/>
    <col min="6" max="6" width="16.28515625" style="1" customWidth="1"/>
    <col min="7" max="7" width="7.7109375" style="1" customWidth="1"/>
    <col min="8" max="9" width="3.7109375" style="1" customWidth="1"/>
    <col min="10" max="16384" width="11.42578125" style="1"/>
  </cols>
  <sheetData>
    <row r="2" spans="3:11" ht="20.25">
      <c r="C2" s="790" t="s">
        <v>260</v>
      </c>
      <c r="D2" s="790"/>
      <c r="E2" s="790"/>
      <c r="F2" s="790"/>
      <c r="G2" s="295"/>
    </row>
    <row r="3" spans="3:11" ht="20.25">
      <c r="C3" s="14" t="s">
        <v>62</v>
      </c>
      <c r="D3" s="268"/>
      <c r="E3" s="268"/>
      <c r="F3" s="268"/>
      <c r="G3" s="268"/>
    </row>
    <row r="4" spans="3:11" ht="20.25">
      <c r="C4" s="790" t="s">
        <v>170</v>
      </c>
      <c r="D4" s="790"/>
      <c r="E4" s="790"/>
      <c r="F4" s="790"/>
      <c r="G4" s="295"/>
    </row>
    <row r="5" spans="3:11" ht="20.25">
      <c r="C5" s="790" t="s">
        <v>33</v>
      </c>
      <c r="D5" s="790"/>
      <c r="E5" s="790"/>
      <c r="F5" s="790"/>
      <c r="G5" s="295"/>
    </row>
    <row r="6" spans="3:11" ht="20.25">
      <c r="C6" s="426">
        <v>2019</v>
      </c>
      <c r="D6" s="95"/>
      <c r="E6" s="95"/>
      <c r="F6" s="95"/>
      <c r="G6" s="95"/>
    </row>
    <row r="7" spans="3:11" ht="10.5" customHeight="1" thickBot="1">
      <c r="C7" s="118"/>
      <c r="D7" s="118"/>
      <c r="E7" s="118"/>
      <c r="F7" s="118"/>
      <c r="G7" s="118"/>
      <c r="J7" s="40"/>
      <c r="K7" s="40"/>
    </row>
    <row r="8" spans="3:11" ht="32.25" customHeight="1" thickBot="1">
      <c r="C8" s="802" t="s">
        <v>32</v>
      </c>
      <c r="D8" s="803" t="s">
        <v>87</v>
      </c>
      <c r="E8" s="803"/>
      <c r="F8" s="802" t="s">
        <v>6</v>
      </c>
      <c r="J8" s="167"/>
      <c r="K8" s="40"/>
    </row>
    <row r="9" spans="3:11" ht="26.25" customHeight="1" thickBot="1">
      <c r="C9" s="802"/>
      <c r="D9" s="497" t="s">
        <v>55</v>
      </c>
      <c r="E9" s="497" t="s">
        <v>56</v>
      </c>
      <c r="F9" s="802"/>
      <c r="J9" s="167"/>
      <c r="K9" s="40"/>
    </row>
    <row r="10" spans="3:11" ht="25.5" customHeight="1">
      <c r="C10" s="531" t="s">
        <v>111</v>
      </c>
      <c r="D10" s="566">
        <v>15</v>
      </c>
      <c r="E10" s="567">
        <v>7</v>
      </c>
      <c r="F10" s="564">
        <f>SUM(D10:E10)</f>
        <v>22</v>
      </c>
      <c r="J10" s="167"/>
      <c r="K10" s="40"/>
    </row>
    <row r="11" spans="3:11" ht="18" customHeight="1">
      <c r="C11" s="531" t="s">
        <v>44</v>
      </c>
      <c r="D11" s="568">
        <v>62</v>
      </c>
      <c r="E11" s="569">
        <v>49</v>
      </c>
      <c r="F11" s="564">
        <f t="shared" ref="F11:F24" si="0">SUM(D11:E11)</f>
        <v>111</v>
      </c>
      <c r="J11" s="167"/>
      <c r="K11" s="40"/>
    </row>
    <row r="12" spans="3:11" ht="18" customHeight="1">
      <c r="C12" s="531" t="s">
        <v>45</v>
      </c>
      <c r="D12" s="568">
        <v>81</v>
      </c>
      <c r="E12" s="569">
        <v>5</v>
      </c>
      <c r="F12" s="564">
        <f t="shared" si="0"/>
        <v>86</v>
      </c>
      <c r="J12" s="167"/>
      <c r="K12" s="40"/>
    </row>
    <row r="13" spans="3:11" ht="18" customHeight="1">
      <c r="C13" s="531" t="s">
        <v>46</v>
      </c>
      <c r="D13" s="568">
        <v>67</v>
      </c>
      <c r="E13" s="569">
        <v>33</v>
      </c>
      <c r="F13" s="564">
        <f t="shared" si="0"/>
        <v>100</v>
      </c>
      <c r="J13" s="167"/>
      <c r="K13" s="40"/>
    </row>
    <row r="14" spans="3:11" ht="18" customHeight="1">
      <c r="C14" s="531" t="s">
        <v>47</v>
      </c>
      <c r="D14" s="568">
        <v>3</v>
      </c>
      <c r="E14" s="569">
        <v>1</v>
      </c>
      <c r="F14" s="564">
        <f t="shared" si="0"/>
        <v>4</v>
      </c>
      <c r="J14" s="167"/>
      <c r="K14" s="40"/>
    </row>
    <row r="15" spans="3:11" ht="18" customHeight="1">
      <c r="C15" s="531" t="s">
        <v>48</v>
      </c>
      <c r="D15" s="568">
        <v>72</v>
      </c>
      <c r="E15" s="569">
        <v>12</v>
      </c>
      <c r="F15" s="564">
        <f t="shared" si="0"/>
        <v>84</v>
      </c>
      <c r="J15" s="167"/>
      <c r="K15" s="40"/>
    </row>
    <row r="16" spans="3:11" ht="18" customHeight="1">
      <c r="C16" s="531" t="s">
        <v>49</v>
      </c>
      <c r="D16" s="568">
        <v>72</v>
      </c>
      <c r="E16" s="569">
        <v>49</v>
      </c>
      <c r="F16" s="564">
        <f t="shared" si="0"/>
        <v>121</v>
      </c>
      <c r="J16" s="167"/>
      <c r="K16" s="40"/>
    </row>
    <row r="17" spans="3:12" ht="18" customHeight="1">
      <c r="C17" s="531" t="s">
        <v>50</v>
      </c>
      <c r="D17" s="568">
        <v>43</v>
      </c>
      <c r="E17" s="569">
        <v>42</v>
      </c>
      <c r="F17" s="564">
        <f t="shared" si="0"/>
        <v>85</v>
      </c>
      <c r="J17" s="167"/>
      <c r="K17" s="40"/>
    </row>
    <row r="18" spans="3:12" ht="18" customHeight="1">
      <c r="C18" s="531" t="s">
        <v>51</v>
      </c>
      <c r="D18" s="568">
        <v>35</v>
      </c>
      <c r="E18" s="569">
        <v>41</v>
      </c>
      <c r="F18" s="564">
        <f t="shared" si="0"/>
        <v>76</v>
      </c>
      <c r="J18" s="167"/>
      <c r="K18" s="40"/>
    </row>
    <row r="19" spans="3:12" ht="18" customHeight="1">
      <c r="C19" s="531" t="s">
        <v>57</v>
      </c>
      <c r="D19" s="568">
        <v>15</v>
      </c>
      <c r="E19" s="569">
        <v>8</v>
      </c>
      <c r="F19" s="564">
        <f t="shared" si="0"/>
        <v>23</v>
      </c>
      <c r="J19" s="167"/>
      <c r="K19" s="40"/>
    </row>
    <row r="20" spans="3:12" ht="18" customHeight="1">
      <c r="C20" s="531" t="s">
        <v>58</v>
      </c>
      <c r="D20" s="568">
        <v>335</v>
      </c>
      <c r="E20" s="569">
        <v>158</v>
      </c>
      <c r="F20" s="564">
        <f t="shared" si="0"/>
        <v>493</v>
      </c>
      <c r="J20" s="167"/>
      <c r="K20" s="40"/>
    </row>
    <row r="21" spans="3:12" ht="18" customHeight="1">
      <c r="C21" s="531" t="s">
        <v>52</v>
      </c>
      <c r="D21" s="568">
        <v>26</v>
      </c>
      <c r="E21" s="569">
        <v>20</v>
      </c>
      <c r="F21" s="564">
        <f t="shared" si="0"/>
        <v>46</v>
      </c>
      <c r="J21" s="167"/>
      <c r="K21" s="40"/>
    </row>
    <row r="22" spans="3:12" ht="18" customHeight="1" thickBot="1">
      <c r="C22" s="531" t="s">
        <v>53</v>
      </c>
      <c r="D22" s="568">
        <v>3</v>
      </c>
      <c r="E22" s="569">
        <v>21</v>
      </c>
      <c r="F22" s="564">
        <f t="shared" si="0"/>
        <v>24</v>
      </c>
      <c r="J22" s="167"/>
      <c r="K22" s="40"/>
    </row>
    <row r="23" spans="3:12" ht="18" customHeight="1">
      <c r="C23" s="531" t="s">
        <v>157</v>
      </c>
      <c r="D23" s="568">
        <v>62</v>
      </c>
      <c r="E23" s="569">
        <v>38</v>
      </c>
      <c r="F23" s="564">
        <f t="shared" si="0"/>
        <v>100</v>
      </c>
      <c r="J23" s="301" t="s">
        <v>223</v>
      </c>
      <c r="K23" s="270">
        <v>0</v>
      </c>
      <c r="L23" s="1">
        <v>1</v>
      </c>
    </row>
    <row r="24" spans="3:12" s="270" customFormat="1" ht="18" customHeight="1">
      <c r="C24" s="531" t="s">
        <v>223</v>
      </c>
      <c r="D24" s="568">
        <v>0</v>
      </c>
      <c r="E24" s="569">
        <v>1</v>
      </c>
      <c r="F24" s="564">
        <f t="shared" si="0"/>
        <v>1</v>
      </c>
      <c r="J24" s="299" t="s">
        <v>47</v>
      </c>
      <c r="K24" s="270">
        <v>3</v>
      </c>
      <c r="L24" s="270">
        <v>1</v>
      </c>
    </row>
    <row r="25" spans="3:12" ht="11.25" customHeight="1" thickBot="1">
      <c r="C25" s="531"/>
      <c r="D25" s="570"/>
      <c r="E25" s="571"/>
      <c r="F25" s="564"/>
      <c r="J25" s="299" t="s">
        <v>53</v>
      </c>
      <c r="K25" s="270">
        <v>3</v>
      </c>
      <c r="L25" s="1">
        <v>21</v>
      </c>
    </row>
    <row r="26" spans="3:12" s="46" customFormat="1" ht="21.95" customHeight="1">
      <c r="C26" s="489" t="s">
        <v>6</v>
      </c>
      <c r="D26" s="572">
        <f>SUM(D10:D24)</f>
        <v>891</v>
      </c>
      <c r="E26" s="573">
        <f t="shared" ref="E26:F26" si="1">SUM(E10:E24)</f>
        <v>485</v>
      </c>
      <c r="F26" s="565">
        <f t="shared" si="1"/>
        <v>1376</v>
      </c>
      <c r="H26" s="1"/>
      <c r="I26" s="1"/>
      <c r="J26" s="299" t="s">
        <v>111</v>
      </c>
      <c r="K26" s="238">
        <v>15</v>
      </c>
      <c r="L26" s="270">
        <v>7</v>
      </c>
    </row>
    <row r="27" spans="3:12" ht="21.95" customHeight="1">
      <c r="C27" s="47"/>
      <c r="D27" s="46"/>
      <c r="E27" s="46"/>
      <c r="F27" s="46"/>
      <c r="J27" s="299" t="s">
        <v>57</v>
      </c>
      <c r="K27" s="1">
        <v>15</v>
      </c>
      <c r="L27" s="1">
        <v>8</v>
      </c>
    </row>
    <row r="28" spans="3:12" ht="21.95" customHeight="1">
      <c r="I28" s="40"/>
      <c r="J28" s="299" t="s">
        <v>52</v>
      </c>
      <c r="K28" s="1">
        <v>26</v>
      </c>
      <c r="L28" s="1">
        <v>20</v>
      </c>
    </row>
    <row r="29" spans="3:12" ht="21.95" customHeight="1">
      <c r="I29" s="40"/>
      <c r="J29" s="299" t="s">
        <v>51</v>
      </c>
      <c r="K29" s="1">
        <v>35</v>
      </c>
      <c r="L29" s="1">
        <v>41</v>
      </c>
    </row>
    <row r="30" spans="3:12" ht="21.95" customHeight="1">
      <c r="I30" s="40"/>
      <c r="J30" s="299" t="s">
        <v>50</v>
      </c>
      <c r="K30" s="1">
        <v>43</v>
      </c>
      <c r="L30" s="1">
        <v>42</v>
      </c>
    </row>
    <row r="31" spans="3:12" ht="21.95" customHeight="1">
      <c r="I31" s="40"/>
      <c r="J31" s="299" t="s">
        <v>44</v>
      </c>
      <c r="K31" s="238">
        <v>62</v>
      </c>
      <c r="L31" s="1">
        <v>49</v>
      </c>
    </row>
    <row r="32" spans="3:12" ht="21.95" customHeight="1">
      <c r="I32" s="40"/>
      <c r="J32" s="299" t="s">
        <v>157</v>
      </c>
      <c r="K32" s="1">
        <v>62</v>
      </c>
      <c r="L32" s="1">
        <v>38</v>
      </c>
    </row>
    <row r="33" spans="1:12" ht="21.95" customHeight="1">
      <c r="J33" s="299" t="s">
        <v>46</v>
      </c>
      <c r="K33" s="46">
        <v>67</v>
      </c>
      <c r="L33" s="46">
        <v>33</v>
      </c>
    </row>
    <row r="34" spans="1:12" ht="21.95" customHeight="1">
      <c r="J34" s="299" t="s">
        <v>48</v>
      </c>
      <c r="K34" s="1">
        <v>72</v>
      </c>
      <c r="L34" s="1">
        <v>12</v>
      </c>
    </row>
    <row r="35" spans="1:12" ht="21.95" customHeight="1">
      <c r="J35" s="299" t="s">
        <v>49</v>
      </c>
      <c r="K35" s="1">
        <v>72</v>
      </c>
      <c r="L35" s="1">
        <v>49</v>
      </c>
    </row>
    <row r="36" spans="1:12" ht="21.95" customHeight="1">
      <c r="J36" s="299" t="s">
        <v>45</v>
      </c>
      <c r="K36" s="238">
        <v>81</v>
      </c>
      <c r="L36" s="1">
        <v>5</v>
      </c>
    </row>
    <row r="37" spans="1:12" ht="21.95" customHeight="1">
      <c r="J37" s="299" t="s">
        <v>58</v>
      </c>
      <c r="K37" s="1">
        <v>335</v>
      </c>
      <c r="L37" s="1">
        <v>158</v>
      </c>
    </row>
    <row r="38" spans="1:12" ht="21.95" customHeight="1">
      <c r="J38" s="175"/>
      <c r="K38" s="1">
        <f>SUM(K23:K37)</f>
        <v>891</v>
      </c>
      <c r="L38" s="270">
        <f>SUM(L23:L37)</f>
        <v>485</v>
      </c>
    </row>
    <row r="39" spans="1:12" ht="21.95" customHeight="1">
      <c r="J39" s="175"/>
    </row>
    <row r="40" spans="1:12" ht="21.95" customHeight="1">
      <c r="J40" s="175"/>
    </row>
    <row r="41" spans="1:12">
      <c r="J41" s="175"/>
    </row>
    <row r="42" spans="1:12">
      <c r="J42" s="175"/>
    </row>
    <row r="43" spans="1:12" ht="18" customHeight="1"/>
    <row r="44" spans="1:12">
      <c r="C44" s="425" t="s">
        <v>229</v>
      </c>
    </row>
    <row r="45" spans="1:12">
      <c r="C45" s="425" t="s">
        <v>230</v>
      </c>
    </row>
    <row r="46" spans="1:12">
      <c r="C46" s="302"/>
    </row>
    <row r="47" spans="1:12">
      <c r="A47" s="27"/>
      <c r="B47" s="27"/>
    </row>
    <row r="48" spans="1:12">
      <c r="A48" s="27"/>
      <c r="B48" s="27"/>
      <c r="C48" s="27"/>
      <c r="D48" s="27"/>
    </row>
    <row r="49" spans="1:4">
      <c r="A49" s="27"/>
      <c r="B49" s="27"/>
      <c r="C49" s="27"/>
      <c r="D49" s="27"/>
    </row>
    <row r="50" spans="1:4">
      <c r="A50" s="27"/>
      <c r="B50" s="27"/>
      <c r="C50" s="27"/>
      <c r="D50" s="27"/>
    </row>
    <row r="51" spans="1:4">
      <c r="A51" s="27"/>
      <c r="B51" s="27"/>
      <c r="C51" s="27"/>
      <c r="D51" s="27"/>
    </row>
    <row r="52" spans="1:4">
      <c r="A52" s="27"/>
      <c r="B52" s="27"/>
      <c r="C52" s="27"/>
      <c r="D52" s="27"/>
    </row>
    <row r="53" spans="1:4">
      <c r="A53" s="27"/>
      <c r="B53" s="27"/>
      <c r="C53" s="27"/>
      <c r="D53" s="27"/>
    </row>
    <row r="54" spans="1:4">
      <c r="A54" s="27"/>
      <c r="B54" s="27"/>
      <c r="C54" s="27"/>
      <c r="D54" s="27"/>
    </row>
    <row r="55" spans="1:4">
      <c r="A55" s="27"/>
      <c r="B55" s="27"/>
      <c r="C55" s="27"/>
      <c r="D55" s="27"/>
    </row>
    <row r="56" spans="1:4">
      <c r="A56" s="27"/>
      <c r="B56" s="27"/>
      <c r="C56" s="27"/>
      <c r="D56" s="27"/>
    </row>
    <row r="57" spans="1:4">
      <c r="A57" s="27"/>
      <c r="B57" s="27"/>
      <c r="C57" s="27"/>
      <c r="D57" s="27"/>
    </row>
    <row r="58" spans="1:4">
      <c r="A58" s="27"/>
      <c r="B58" s="27"/>
      <c r="C58" s="27"/>
      <c r="D58" s="27"/>
    </row>
    <row r="59" spans="1:4">
      <c r="A59" s="27"/>
      <c r="B59" s="27"/>
      <c r="C59" s="27"/>
      <c r="D59" s="27"/>
    </row>
    <row r="60" spans="1:4">
      <c r="A60" s="27"/>
      <c r="B60" s="27"/>
      <c r="C60" s="27"/>
      <c r="D60" s="27"/>
    </row>
    <row r="61" spans="1:4">
      <c r="A61" s="27"/>
      <c r="B61" s="27"/>
      <c r="C61" s="27"/>
      <c r="D61" s="27"/>
    </row>
    <row r="62" spans="1:4">
      <c r="A62" s="27"/>
      <c r="B62" s="27"/>
      <c r="C62" s="27"/>
      <c r="D62" s="27"/>
    </row>
    <row r="63" spans="1:4">
      <c r="A63" s="27"/>
      <c r="B63" s="27"/>
      <c r="C63" s="13"/>
      <c r="D63" s="27"/>
    </row>
    <row r="64" spans="1:4">
      <c r="C64" s="27"/>
      <c r="D64" s="27"/>
    </row>
  </sheetData>
  <sortState ref="J23:L38">
    <sortCondition ref="K23"/>
  </sortState>
  <mergeCells count="6">
    <mergeCell ref="C2:F2"/>
    <mergeCell ref="C4:F4"/>
    <mergeCell ref="C5:F5"/>
    <mergeCell ref="C8:C9"/>
    <mergeCell ref="D8:E8"/>
    <mergeCell ref="F8:F9"/>
  </mergeCells>
  <printOptions horizontalCentered="1" verticalCentered="1"/>
  <pageMargins left="0" right="0" top="0.6692913385826772" bottom="0" header="0.31496062992125984" footer="0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16</vt:i4>
      </vt:variant>
    </vt:vector>
  </HeadingPairs>
  <TitlesOfParts>
    <vt:vector size="32" baseType="lpstr">
      <vt:lpstr>C-136</vt:lpstr>
      <vt:lpstr>C-137</vt:lpstr>
      <vt:lpstr>C-138 - G-21</vt:lpstr>
      <vt:lpstr>C-139</vt:lpstr>
      <vt:lpstr>C-140</vt:lpstr>
      <vt:lpstr>C-141</vt:lpstr>
      <vt:lpstr>C-142</vt:lpstr>
      <vt:lpstr>C-143</vt:lpstr>
      <vt:lpstr>C-144</vt:lpstr>
      <vt:lpstr>C-145</vt:lpstr>
      <vt:lpstr>C-146</vt:lpstr>
      <vt:lpstr>C-147-G22</vt:lpstr>
      <vt:lpstr>C-148</vt:lpstr>
      <vt:lpstr>C-149</vt:lpstr>
      <vt:lpstr>C-150</vt:lpstr>
      <vt:lpstr>C-151</vt:lpstr>
      <vt:lpstr>'C-136'!Área_de_impresión</vt:lpstr>
      <vt:lpstr>'C-137'!Área_de_impresión</vt:lpstr>
      <vt:lpstr>'C-138 - G-21'!Área_de_impresión</vt:lpstr>
      <vt:lpstr>'C-139'!Área_de_impresión</vt:lpstr>
      <vt:lpstr>'C-140'!Área_de_impresión</vt:lpstr>
      <vt:lpstr>'C-141'!Área_de_impresión</vt:lpstr>
      <vt:lpstr>'C-142'!Área_de_impresión</vt:lpstr>
      <vt:lpstr>'C-143'!Área_de_impresión</vt:lpstr>
      <vt:lpstr>'C-144'!Área_de_impresión</vt:lpstr>
      <vt:lpstr>'C-145'!Área_de_impresión</vt:lpstr>
      <vt:lpstr>'C-146'!Área_de_impresión</vt:lpstr>
      <vt:lpstr>'C-147-G22'!Área_de_impresión</vt:lpstr>
      <vt:lpstr>'C-148'!Área_de_impresión</vt:lpstr>
      <vt:lpstr>'C-149'!Área_de_impresión</vt:lpstr>
      <vt:lpstr>'C-150'!Área_de_impresión</vt:lpstr>
      <vt:lpstr>'C-151'!Área_de_impresión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Echegaray Escate</dc:creator>
  <cp:lastModifiedBy>William Bardales Chavez</cp:lastModifiedBy>
  <cp:lastPrinted>2020-07-01T16:46:55Z</cp:lastPrinted>
  <dcterms:created xsi:type="dcterms:W3CDTF">2011-09-01T15:48:56Z</dcterms:created>
  <dcterms:modified xsi:type="dcterms:W3CDTF">2020-07-01T16:47:33Z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5ef744a1-1412-4966-9f4d-d11da283f1cb</vt:lpwstr>
  </property>
</Properties>
</file>