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120" yWindow="30" windowWidth="28275" windowHeight="15420" tabRatio="1000" firstSheet="4" activeTab="8"/>
  </bookViews>
  <sheets>
    <sheet name="L 01" sheetId="4" r:id="rId1"/>
    <sheet name="L 02" sheetId="6" r:id="rId2"/>
    <sheet name="GR L 01" sheetId="5" r:id="rId3"/>
    <sheet name="L 03" sheetId="8" r:id="rId4"/>
    <sheet name="L 04" sheetId="9" r:id="rId5"/>
    <sheet name="L 05" sheetId="10" r:id="rId6"/>
    <sheet name="L 06" sheetId="7" r:id="rId7"/>
    <sheet name="L 07" sheetId="11" r:id="rId8"/>
    <sheet name="N-01" sheetId="12" r:id="rId9"/>
    <sheet name="GR-N-I" sheetId="13" r:id="rId10"/>
    <sheet name="N-7" sheetId="18" r:id="rId11"/>
    <sheet name="N-02" sheetId="14" r:id="rId12"/>
    <sheet name="N-03" sheetId="15" r:id="rId13"/>
    <sheet name="Hoja3" sheetId="16" r:id="rId14"/>
    <sheet name="GR 2" sheetId="31" r:id="rId15"/>
    <sheet name="N-9" sheetId="20" r:id="rId16"/>
    <sheet name="N-10" sheetId="21" r:id="rId17"/>
    <sheet name="GRAF-3" sheetId="23" r:id="rId18"/>
    <sheet name="N-11" sheetId="22" r:id="rId19"/>
    <sheet name="N-12" sheetId="17" r:id="rId20"/>
    <sheet name="Hoja2" sheetId="27" r:id="rId21"/>
    <sheet name="N-8" sheetId="25" r:id="rId22"/>
    <sheet name="Hoja17" sheetId="30" r:id="rId23"/>
    <sheet name="N-04" sheetId="2" r:id="rId24"/>
    <sheet name="N-14" sheetId="24" r:id="rId25"/>
  </sheets>
  <externalReferences>
    <externalReference r:id="rId26"/>
    <externalReference r:id="rId27"/>
  </externalReferences>
  <definedNames>
    <definedName name="_xlnm.Print_Area" localSheetId="14">'GR 2'!$B$1:$H$51</definedName>
    <definedName name="_xlnm.Print_Area" localSheetId="2">'GR L 01'!$B$1:$H$59</definedName>
    <definedName name="_xlnm.Print_Area" localSheetId="17">'GRAF-3'!$A$1:$J$53</definedName>
    <definedName name="_xlnm.Print_Area" localSheetId="9">'GR-N-I'!$B$1:$H$53</definedName>
    <definedName name="_xlnm.Print_Area" localSheetId="22">Hoja17!$A$1:$P$64</definedName>
    <definedName name="_xlnm.Print_Area" localSheetId="13">Hoja3!$A$1:$H$39</definedName>
    <definedName name="_xlnm.Print_Area" localSheetId="0">'L 01'!$B$1:$K$51</definedName>
    <definedName name="_xlnm.Print_Area" localSheetId="1">'L 02'!$B$1:$O$74</definedName>
    <definedName name="_xlnm.Print_Area" localSheetId="3">'L 03'!$B$1:$O$76</definedName>
    <definedName name="_xlnm.Print_Area" localSheetId="4">'L 04'!$B$1:$X$69</definedName>
    <definedName name="_xlnm.Print_Area" localSheetId="5">'L 05'!$B$1:$P$36</definedName>
    <definedName name="_xlnm.Print_Area" localSheetId="6">'L 06'!$B$1:$H$54</definedName>
    <definedName name="_xlnm.Print_Area" localSheetId="7">'L 07'!$B$1:$O$40</definedName>
    <definedName name="_xlnm.Print_Area" localSheetId="8">'N-01'!$B$1:$L$51</definedName>
    <definedName name="_xlnm.Print_Area" localSheetId="11">'N-02'!$A$1:$R$75</definedName>
    <definedName name="_xlnm.Print_Area" localSheetId="12">'N-03'!$B$1:$S$72</definedName>
    <definedName name="_xlnm.Print_Area" localSheetId="23">'N-04'!$B$1:$AO$73</definedName>
    <definedName name="_xlnm.Print_Area" localSheetId="16">'N-10'!$A$1:$I$53</definedName>
    <definedName name="_xlnm.Print_Area" localSheetId="18">'N-11'!$B$1:$M$42</definedName>
    <definedName name="_xlnm.Print_Area" localSheetId="19">'N-12'!$B$1:$G$43</definedName>
    <definedName name="_xlnm.Print_Area" localSheetId="24">'N-14'!$A$1:$O$36</definedName>
    <definedName name="_xlnm.Print_Area" localSheetId="10">'N-7'!$A$1:$N$52</definedName>
    <definedName name="_xlnm.Print_Area" localSheetId="21">'N-8'!$A$1:$F$65</definedName>
    <definedName name="_xlnm.Print_Area" localSheetId="15">'N-9'!$A$1:$G$52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10" i="2"/>
  <c r="AO11" i="2"/>
  <c r="AO9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3" i="2"/>
  <c r="AO12" i="2" s="1"/>
  <c r="A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6" i="2"/>
  <c r="AO15" i="2" s="1"/>
  <c r="A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9" i="2"/>
  <c r="AO20" i="2"/>
  <c r="C21" i="2"/>
  <c r="D21" i="2"/>
  <c r="E21" i="2"/>
  <c r="F21" i="2"/>
  <c r="AO21" i="2" s="1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2" i="2"/>
  <c r="AO35" i="2" s="1"/>
  <c r="AO23" i="2"/>
  <c r="C24" i="2"/>
  <c r="D24" i="2"/>
  <c r="AO24" i="2" s="1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5" i="2"/>
  <c r="AO26" i="2"/>
  <c r="C27" i="2"/>
  <c r="D27" i="2"/>
  <c r="E27" i="2"/>
  <c r="F27" i="2"/>
  <c r="G27" i="2"/>
  <c r="AO27" i="2" s="1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8" i="2"/>
  <c r="AO29" i="2"/>
  <c r="C30" i="2"/>
  <c r="AO30" i="2" s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1" i="2"/>
  <c r="AO32" i="2"/>
  <c r="I34" i="2"/>
  <c r="J34" i="2"/>
  <c r="U34" i="2"/>
  <c r="V34" i="2"/>
  <c r="C35" i="2"/>
  <c r="C34" i="2" s="1"/>
  <c r="D35" i="2"/>
  <c r="D34" i="2" s="1"/>
  <c r="E35" i="2"/>
  <c r="E34" i="2" s="1"/>
  <c r="F35" i="2"/>
  <c r="F34" i="2" s="1"/>
  <c r="G35" i="2"/>
  <c r="G34" i="2" s="1"/>
  <c r="H35" i="2"/>
  <c r="I35" i="2"/>
  <c r="J35" i="2"/>
  <c r="K35" i="2"/>
  <c r="K34" i="2" s="1"/>
  <c r="L35" i="2"/>
  <c r="L34" i="2" s="1"/>
  <c r="M35" i="2"/>
  <c r="N35" i="2"/>
  <c r="N34" i="2" s="1"/>
  <c r="O35" i="2"/>
  <c r="O34" i="2" s="1"/>
  <c r="P35" i="2"/>
  <c r="P34" i="2" s="1"/>
  <c r="Q35" i="2"/>
  <c r="Q34" i="2" s="1"/>
  <c r="R35" i="2"/>
  <c r="R34" i="2" s="1"/>
  <c r="S35" i="2"/>
  <c r="S34" i="2" s="1"/>
  <c r="T35" i="2"/>
  <c r="U35" i="2"/>
  <c r="V35" i="2"/>
  <c r="W35" i="2"/>
  <c r="W34" i="2" s="1"/>
  <c r="X35" i="2"/>
  <c r="X34" i="2" s="1"/>
  <c r="Y35" i="2"/>
  <c r="Z35" i="2"/>
  <c r="Z34" i="2" s="1"/>
  <c r="AA35" i="2"/>
  <c r="AA34" i="2" s="1"/>
  <c r="AB35" i="2"/>
  <c r="AB34" i="2" s="1"/>
  <c r="AC35" i="2"/>
  <c r="AD35" i="2"/>
  <c r="AE35" i="2"/>
  <c r="AF35" i="2"/>
  <c r="AG35" i="2"/>
  <c r="AH35" i="2"/>
  <c r="AI35" i="2"/>
  <c r="AI34" i="2" s="1"/>
  <c r="AJ35" i="2"/>
  <c r="AJ34" i="2" s="1"/>
  <c r="AK35" i="2"/>
  <c r="AL35" i="2"/>
  <c r="AM35" i="2"/>
  <c r="AN35" i="2"/>
  <c r="C36" i="2"/>
  <c r="D36" i="2"/>
  <c r="E36" i="2"/>
  <c r="F36" i="2"/>
  <c r="G36" i="2"/>
  <c r="H36" i="2"/>
  <c r="H34" i="2" s="1"/>
  <c r="I36" i="2"/>
  <c r="J36" i="2"/>
  <c r="K36" i="2"/>
  <c r="L36" i="2"/>
  <c r="M36" i="2"/>
  <c r="M34" i="2" s="1"/>
  <c r="N36" i="2"/>
  <c r="O36" i="2"/>
  <c r="P36" i="2"/>
  <c r="Q36" i="2"/>
  <c r="R36" i="2"/>
  <c r="S36" i="2"/>
  <c r="T36" i="2"/>
  <c r="T34" i="2" s="1"/>
  <c r="U36" i="2"/>
  <c r="V36" i="2"/>
  <c r="W36" i="2"/>
  <c r="X36" i="2"/>
  <c r="Y36" i="2"/>
  <c r="Y34" i="2" s="1"/>
  <c r="Z36" i="2"/>
  <c r="AA36" i="2"/>
  <c r="AB36" i="2"/>
  <c r="AC36" i="2"/>
  <c r="AD36" i="2"/>
  <c r="AE36" i="2"/>
  <c r="AF36" i="2"/>
  <c r="AG36" i="2"/>
  <c r="AG34" i="2" s="1"/>
  <c r="AH36" i="2"/>
  <c r="AH34" i="2" s="1"/>
  <c r="AI36" i="2"/>
  <c r="AJ36" i="2"/>
  <c r="AK36" i="2"/>
  <c r="AK34" i="2" s="1"/>
  <c r="AL36" i="2"/>
  <c r="AM36" i="2"/>
  <c r="AN36" i="2"/>
  <c r="AF34" i="2" l="1"/>
  <c r="AE34" i="2"/>
  <c r="AD34" i="2"/>
  <c r="AC34" i="2"/>
  <c r="AN34" i="2"/>
  <c r="AO18" i="2"/>
  <c r="AM34" i="2"/>
  <c r="AO36" i="2"/>
  <c r="AL34" i="2"/>
  <c r="AO34" i="2" s="1"/>
  <c r="P38" i="12"/>
  <c r="P15" i="31" l="1"/>
  <c r="Y43" i="8"/>
  <c r="Z45" i="8"/>
  <c r="Z40" i="8"/>
  <c r="Z44" i="8"/>
  <c r="C48" i="30"/>
  <c r="D48" i="30"/>
  <c r="E48" i="30"/>
  <c r="F48" i="30"/>
  <c r="G48" i="30"/>
  <c r="H48" i="30"/>
  <c r="I48" i="30"/>
  <c r="J48" i="30"/>
  <c r="K48" i="30"/>
  <c r="L48" i="30"/>
  <c r="M48" i="30"/>
  <c r="N48" i="30"/>
  <c r="O48" i="30"/>
  <c r="P25" i="30"/>
  <c r="P42" i="30" l="1"/>
  <c r="P43" i="30"/>
  <c r="P44" i="30"/>
  <c r="P45" i="30"/>
  <c r="X35" i="15"/>
  <c r="AC54" i="14"/>
  <c r="AC53" i="14"/>
  <c r="V52" i="14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D49" i="27"/>
  <c r="R25" i="27"/>
  <c r="S10" i="27"/>
  <c r="S11" i="27"/>
  <c r="T11" i="27" s="1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T46" i="27" s="1"/>
  <c r="S47" i="27"/>
  <c r="R40" i="27"/>
  <c r="T40" i="27" s="1"/>
  <c r="R41" i="27"/>
  <c r="R42" i="27"/>
  <c r="R43" i="27"/>
  <c r="R44" i="27"/>
  <c r="T44" i="27" s="1"/>
  <c r="R45" i="27"/>
  <c r="R47" i="27"/>
  <c r="R34" i="27"/>
  <c r="R35" i="27"/>
  <c r="R36" i="27"/>
  <c r="R37" i="27"/>
  <c r="T37" i="27" s="1"/>
  <c r="R38" i="27"/>
  <c r="R39" i="27"/>
  <c r="R27" i="27"/>
  <c r="R28" i="27"/>
  <c r="T28" i="27" s="1"/>
  <c r="R29" i="27"/>
  <c r="R30" i="27"/>
  <c r="R31" i="27"/>
  <c r="R32" i="27"/>
  <c r="R33" i="27"/>
  <c r="R16" i="27"/>
  <c r="R17" i="27"/>
  <c r="R18" i="27"/>
  <c r="T18" i="27" s="1"/>
  <c r="R19" i="27"/>
  <c r="R20" i="27"/>
  <c r="T20" i="27" s="1"/>
  <c r="R21" i="27"/>
  <c r="T21" i="27" s="1"/>
  <c r="R22" i="27"/>
  <c r="R23" i="27"/>
  <c r="R24" i="27"/>
  <c r="R26" i="27"/>
  <c r="R12" i="27"/>
  <c r="T12" i="27" s="1"/>
  <c r="R13" i="27"/>
  <c r="R14" i="27"/>
  <c r="R15" i="27"/>
  <c r="R11" i="27"/>
  <c r="R10" i="27"/>
  <c r="T10" i="27" s="1"/>
  <c r="C49" i="27"/>
  <c r="B49" i="27"/>
  <c r="T19" i="27" l="1"/>
  <c r="T24" i="27"/>
  <c r="T16" i="27"/>
  <c r="T17" i="27"/>
  <c r="T22" i="27"/>
  <c r="T45" i="27"/>
  <c r="T33" i="27"/>
  <c r="T32" i="27"/>
  <c r="T29" i="27"/>
  <c r="T26" i="27"/>
  <c r="T30" i="27"/>
  <c r="T38" i="27"/>
  <c r="T34" i="27"/>
  <c r="T23" i="27"/>
  <c r="T41" i="27"/>
  <c r="T42" i="27"/>
  <c r="T36" i="27"/>
  <c r="T47" i="27"/>
  <c r="T31" i="27"/>
  <c r="T27" i="27"/>
  <c r="T39" i="27"/>
  <c r="T35" i="27"/>
  <c r="T15" i="27"/>
  <c r="T14" i="27"/>
  <c r="T25" i="27"/>
  <c r="T13" i="27"/>
  <c r="R49" i="27"/>
  <c r="S49" i="27"/>
  <c r="T43" i="27"/>
  <c r="T49" i="27" l="1"/>
  <c r="I47" i="14" l="1"/>
  <c r="I48" i="14"/>
  <c r="R31" i="15"/>
  <c r="D18" i="9"/>
  <c r="D12" i="9"/>
  <c r="D15" i="9"/>
  <c r="D9" i="9"/>
  <c r="W16" i="9"/>
  <c r="W17" i="9"/>
  <c r="W19" i="9"/>
  <c r="W20" i="9"/>
  <c r="W22" i="9"/>
  <c r="W23" i="9"/>
  <c r="W25" i="9"/>
  <c r="W26" i="9"/>
  <c r="W28" i="9"/>
  <c r="W29" i="9"/>
  <c r="W10" i="9"/>
  <c r="W11" i="9"/>
  <c r="W13" i="9"/>
  <c r="W14" i="9"/>
  <c r="C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 l="1"/>
  <c r="B48" i="30" l="1"/>
  <c r="E49" i="25" l="1"/>
  <c r="D49" i="25"/>
  <c r="C49" i="25"/>
  <c r="B49" i="25"/>
  <c r="P34" i="31" l="1"/>
  <c r="L35" i="31" s="1"/>
  <c r="P48" i="30"/>
  <c r="P46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4" i="30"/>
  <c r="P23" i="30"/>
  <c r="P22" i="30"/>
  <c r="P21" i="30"/>
  <c r="P20" i="30"/>
  <c r="P19" i="30"/>
  <c r="P18" i="30"/>
  <c r="P17" i="30"/>
  <c r="P16" i="30"/>
  <c r="P15" i="30"/>
  <c r="P14" i="30"/>
  <c r="P13" i="30"/>
  <c r="P12" i="30"/>
  <c r="P11" i="30"/>
  <c r="P10" i="30"/>
  <c r="P9" i="30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U35" i="23"/>
  <c r="T36" i="23" s="1"/>
  <c r="P15" i="23"/>
  <c r="N16" i="23" s="1"/>
  <c r="K39" i="22"/>
  <c r="J39" i="22"/>
  <c r="I39" i="22"/>
  <c r="H39" i="22"/>
  <c r="G39" i="22"/>
  <c r="F39" i="22"/>
  <c r="E39" i="22"/>
  <c r="D39" i="22"/>
  <c r="K38" i="22"/>
  <c r="J38" i="22"/>
  <c r="I38" i="22"/>
  <c r="I37" i="22" s="1"/>
  <c r="H38" i="22"/>
  <c r="H37" i="22" s="1"/>
  <c r="G38" i="22"/>
  <c r="F38" i="22"/>
  <c r="E38" i="22"/>
  <c r="E37" i="22" s="1"/>
  <c r="D38" i="22"/>
  <c r="D37" i="22" s="1"/>
  <c r="K37" i="22"/>
  <c r="J37" i="22"/>
  <c r="G37" i="22"/>
  <c r="F37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 s="1"/>
  <c r="L11" i="22"/>
  <c r="L10" i="22"/>
  <c r="I49" i="21"/>
  <c r="I48" i="21" s="1"/>
  <c r="D49" i="21"/>
  <c r="D48" i="21" s="1"/>
  <c r="H48" i="21"/>
  <c r="G48" i="21"/>
  <c r="F48" i="21"/>
  <c r="E48" i="21"/>
  <c r="C48" i="21"/>
  <c r="B48" i="21"/>
  <c r="I47" i="21"/>
  <c r="I46" i="21" s="1"/>
  <c r="D47" i="21"/>
  <c r="D46" i="21" s="1"/>
  <c r="H46" i="21"/>
  <c r="G46" i="21"/>
  <c r="F46" i="21"/>
  <c r="E46" i="21"/>
  <c r="C46" i="21"/>
  <c r="B46" i="21"/>
  <c r="I45" i="21"/>
  <c r="D45" i="21"/>
  <c r="I44" i="21"/>
  <c r="H44" i="21"/>
  <c r="G44" i="21"/>
  <c r="F44" i="21"/>
  <c r="E44" i="21"/>
  <c r="D44" i="21"/>
  <c r="C44" i="21"/>
  <c r="B44" i="21"/>
  <c r="I43" i="21"/>
  <c r="I41" i="21" s="1"/>
  <c r="D43" i="21"/>
  <c r="D41" i="21" s="1"/>
  <c r="I42" i="21"/>
  <c r="D42" i="21"/>
  <c r="H41" i="21"/>
  <c r="G41" i="21"/>
  <c r="F41" i="21"/>
  <c r="E41" i="21"/>
  <c r="C41" i="21"/>
  <c r="B41" i="21"/>
  <c r="I40" i="21"/>
  <c r="I39" i="21" s="1"/>
  <c r="D40" i="21"/>
  <c r="D39" i="21" s="1"/>
  <c r="H39" i="21"/>
  <c r="G39" i="21"/>
  <c r="F39" i="21"/>
  <c r="E39" i="21"/>
  <c r="C39" i="21"/>
  <c r="B39" i="21"/>
  <c r="I38" i="21"/>
  <c r="D38" i="21"/>
  <c r="D37" i="21" s="1"/>
  <c r="I37" i="21"/>
  <c r="H37" i="21"/>
  <c r="G37" i="21"/>
  <c r="F37" i="21"/>
  <c r="E37" i="21"/>
  <c r="C37" i="21"/>
  <c r="B37" i="21"/>
  <c r="I36" i="21"/>
  <c r="I35" i="21" s="1"/>
  <c r="D36" i="21"/>
  <c r="D35" i="21" s="1"/>
  <c r="H35" i="21"/>
  <c r="G35" i="21"/>
  <c r="F35" i="21"/>
  <c r="E35" i="21"/>
  <c r="C35" i="21"/>
  <c r="B35" i="21"/>
  <c r="I34" i="21"/>
  <c r="I33" i="21" s="1"/>
  <c r="D34" i="21"/>
  <c r="D33" i="21" s="1"/>
  <c r="H33" i="21"/>
  <c r="G33" i="21"/>
  <c r="F33" i="21"/>
  <c r="E33" i="21"/>
  <c r="C33" i="21"/>
  <c r="B33" i="21"/>
  <c r="I32" i="21"/>
  <c r="D32" i="21"/>
  <c r="I31" i="21"/>
  <c r="D31" i="21"/>
  <c r="I30" i="21"/>
  <c r="D30" i="21"/>
  <c r="I29" i="21"/>
  <c r="I28" i="21" s="1"/>
  <c r="D29" i="21"/>
  <c r="D28" i="21" s="1"/>
  <c r="H28" i="21"/>
  <c r="G28" i="21"/>
  <c r="F28" i="21"/>
  <c r="E28" i="21"/>
  <c r="C28" i="21"/>
  <c r="B28" i="21"/>
  <c r="I27" i="21"/>
  <c r="D27" i="21"/>
  <c r="I26" i="21"/>
  <c r="D26" i="21"/>
  <c r="I25" i="21"/>
  <c r="D25" i="21"/>
  <c r="H24" i="21"/>
  <c r="G24" i="21"/>
  <c r="F24" i="21"/>
  <c r="E24" i="21"/>
  <c r="C24" i="21"/>
  <c r="B24" i="21"/>
  <c r="I23" i="21"/>
  <c r="D23" i="21"/>
  <c r="D22" i="21" s="1"/>
  <c r="I22" i="21"/>
  <c r="H22" i="21"/>
  <c r="G22" i="21"/>
  <c r="F22" i="21"/>
  <c r="E22" i="21"/>
  <c r="C22" i="21"/>
  <c r="B22" i="21"/>
  <c r="I21" i="21"/>
  <c r="I20" i="21" s="1"/>
  <c r="D21" i="21"/>
  <c r="D20" i="21" s="1"/>
  <c r="H20" i="21"/>
  <c r="G20" i="21"/>
  <c r="F20" i="21"/>
  <c r="E20" i="21"/>
  <c r="C20" i="21"/>
  <c r="B20" i="21"/>
  <c r="I19" i="21"/>
  <c r="I18" i="21" s="1"/>
  <c r="D19" i="21"/>
  <c r="D18" i="21" s="1"/>
  <c r="H18" i="21"/>
  <c r="G18" i="21"/>
  <c r="F18" i="21"/>
  <c r="E18" i="21"/>
  <c r="C18" i="21"/>
  <c r="B18" i="21"/>
  <c r="I17" i="21"/>
  <c r="I16" i="21" s="1"/>
  <c r="D17" i="21"/>
  <c r="D16" i="21" s="1"/>
  <c r="H16" i="21"/>
  <c r="G16" i="21"/>
  <c r="F16" i="21"/>
  <c r="E16" i="21"/>
  <c r="C16" i="21"/>
  <c r="B16" i="21"/>
  <c r="I15" i="21"/>
  <c r="D15" i="21"/>
  <c r="D14" i="21" s="1"/>
  <c r="I14" i="21"/>
  <c r="H14" i="21"/>
  <c r="G14" i="21"/>
  <c r="F14" i="21"/>
  <c r="E14" i="21"/>
  <c r="C14" i="21"/>
  <c r="B14" i="21"/>
  <c r="I13" i="21"/>
  <c r="I12" i="21" s="1"/>
  <c r="D13" i="21"/>
  <c r="D12" i="21" s="1"/>
  <c r="H12" i="21"/>
  <c r="G12" i="21"/>
  <c r="F12" i="21"/>
  <c r="E12" i="21"/>
  <c r="C12" i="21"/>
  <c r="B12" i="21"/>
  <c r="I11" i="21"/>
  <c r="D11" i="21"/>
  <c r="D10" i="21" s="1"/>
  <c r="H10" i="21"/>
  <c r="G10" i="21"/>
  <c r="F10" i="21"/>
  <c r="E10" i="21"/>
  <c r="C10" i="21"/>
  <c r="B10" i="21"/>
  <c r="G48" i="20"/>
  <c r="G47" i="20"/>
  <c r="F47" i="20"/>
  <c r="E47" i="20"/>
  <c r="D47" i="20"/>
  <c r="C47" i="20"/>
  <c r="B47" i="20"/>
  <c r="G46" i="20"/>
  <c r="G45" i="20" s="1"/>
  <c r="F45" i="20"/>
  <c r="E45" i="20"/>
  <c r="D45" i="20"/>
  <c r="C45" i="20"/>
  <c r="B45" i="20"/>
  <c r="G44" i="20"/>
  <c r="G43" i="20" s="1"/>
  <c r="F43" i="20"/>
  <c r="E43" i="20"/>
  <c r="D43" i="20"/>
  <c r="C43" i="20"/>
  <c r="B43" i="20"/>
  <c r="G42" i="20"/>
  <c r="G41" i="20"/>
  <c r="G40" i="20" s="1"/>
  <c r="F40" i="20"/>
  <c r="E40" i="20"/>
  <c r="D40" i="20"/>
  <c r="C40" i="20"/>
  <c r="B40" i="20"/>
  <c r="G39" i="20"/>
  <c r="G38" i="20" s="1"/>
  <c r="F38" i="20"/>
  <c r="E38" i="20"/>
  <c r="D38" i="20"/>
  <c r="C38" i="20"/>
  <c r="B38" i="20"/>
  <c r="G37" i="20"/>
  <c r="G36" i="20" s="1"/>
  <c r="F36" i="20"/>
  <c r="E36" i="20"/>
  <c r="D36" i="20"/>
  <c r="C36" i="20"/>
  <c r="B36" i="20"/>
  <c r="G35" i="20"/>
  <c r="G34" i="20" s="1"/>
  <c r="F34" i="20"/>
  <c r="E34" i="20"/>
  <c r="D34" i="20"/>
  <c r="C34" i="20"/>
  <c r="B34" i="20"/>
  <c r="G33" i="20"/>
  <c r="G32" i="20" s="1"/>
  <c r="F32" i="20"/>
  <c r="E32" i="20"/>
  <c r="D32" i="20"/>
  <c r="C32" i="20"/>
  <c r="B32" i="20"/>
  <c r="G31" i="20"/>
  <c r="G30" i="20"/>
  <c r="G29" i="20"/>
  <c r="G28" i="20"/>
  <c r="G27" i="20"/>
  <c r="F27" i="20"/>
  <c r="E27" i="20"/>
  <c r="D27" i="20"/>
  <c r="C27" i="20"/>
  <c r="B27" i="20"/>
  <c r="G26" i="20"/>
  <c r="G25" i="20"/>
  <c r="G24" i="20"/>
  <c r="G23" i="20" s="1"/>
  <c r="F23" i="20"/>
  <c r="E23" i="20"/>
  <c r="D23" i="20"/>
  <c r="C23" i="20"/>
  <c r="B23" i="20"/>
  <c r="G22" i="20"/>
  <c r="G21" i="20"/>
  <c r="F21" i="20"/>
  <c r="E21" i="20"/>
  <c r="D21" i="20"/>
  <c r="C21" i="20"/>
  <c r="B21" i="20"/>
  <c r="G20" i="20"/>
  <c r="G19" i="20" s="1"/>
  <c r="F19" i="20"/>
  <c r="E19" i="20"/>
  <c r="D19" i="20"/>
  <c r="C19" i="20"/>
  <c r="B19" i="20"/>
  <c r="G18" i="20"/>
  <c r="G17" i="20" s="1"/>
  <c r="F17" i="20"/>
  <c r="E17" i="20"/>
  <c r="D17" i="20"/>
  <c r="C17" i="20"/>
  <c r="B17" i="20"/>
  <c r="G16" i="20"/>
  <c r="G15" i="20" s="1"/>
  <c r="F15" i="20"/>
  <c r="E15" i="20"/>
  <c r="D15" i="20"/>
  <c r="C15" i="20"/>
  <c r="B15" i="20"/>
  <c r="G14" i="20"/>
  <c r="G13" i="20" s="1"/>
  <c r="F13" i="20"/>
  <c r="E13" i="20"/>
  <c r="D13" i="20"/>
  <c r="C13" i="20"/>
  <c r="B13" i="20"/>
  <c r="G12" i="20"/>
  <c r="F11" i="20"/>
  <c r="E11" i="20"/>
  <c r="D11" i="20"/>
  <c r="C11" i="20"/>
  <c r="B11" i="20"/>
  <c r="G10" i="20"/>
  <c r="G9" i="20" s="1"/>
  <c r="F9" i="20"/>
  <c r="E9" i="20"/>
  <c r="D9" i="20"/>
  <c r="C9" i="20"/>
  <c r="B9" i="20"/>
  <c r="N48" i="18"/>
  <c r="L47" i="18"/>
  <c r="K47" i="18"/>
  <c r="J47" i="18"/>
  <c r="I47" i="18"/>
  <c r="H47" i="18"/>
  <c r="G47" i="18"/>
  <c r="F47" i="18"/>
  <c r="E47" i="18"/>
  <c r="D47" i="18"/>
  <c r="C47" i="18"/>
  <c r="B47" i="18"/>
  <c r="N46" i="18"/>
  <c r="L45" i="18"/>
  <c r="K45" i="18"/>
  <c r="J45" i="18"/>
  <c r="I45" i="18"/>
  <c r="H45" i="18"/>
  <c r="G45" i="18"/>
  <c r="F45" i="18"/>
  <c r="E45" i="18"/>
  <c r="D45" i="18"/>
  <c r="C45" i="18"/>
  <c r="B45" i="18"/>
  <c r="N44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N42" i="18"/>
  <c r="N41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N39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N37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N35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N33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N31" i="18"/>
  <c r="N30" i="18"/>
  <c r="N29" i="18"/>
  <c r="N28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N26" i="18"/>
  <c r="N25" i="18"/>
  <c r="N24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N23" i="18" s="1"/>
  <c r="N22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N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N18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N16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N14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N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N10" i="18"/>
  <c r="M9" i="18"/>
  <c r="M50" i="18" s="1"/>
  <c r="L9" i="18"/>
  <c r="K9" i="18"/>
  <c r="J9" i="18"/>
  <c r="I9" i="18"/>
  <c r="H9" i="18"/>
  <c r="G9" i="18"/>
  <c r="F9" i="18"/>
  <c r="E9" i="18"/>
  <c r="E50" i="18" s="1"/>
  <c r="D9" i="18"/>
  <c r="C9" i="18"/>
  <c r="B9" i="18"/>
  <c r="E39" i="17"/>
  <c r="D39" i="17"/>
  <c r="E38" i="17"/>
  <c r="E37" i="17" s="1"/>
  <c r="D38" i="17"/>
  <c r="D37" i="17" s="1"/>
  <c r="F35" i="17"/>
  <c r="F34" i="17"/>
  <c r="E33" i="17"/>
  <c r="D33" i="17"/>
  <c r="F33" i="17" s="1"/>
  <c r="F32" i="17"/>
  <c r="F31" i="17"/>
  <c r="E30" i="17"/>
  <c r="D30" i="17"/>
  <c r="F30" i="17" s="1"/>
  <c r="F29" i="17"/>
  <c r="F28" i="17"/>
  <c r="E27" i="17"/>
  <c r="D27" i="17"/>
  <c r="F27" i="17" s="1"/>
  <c r="F26" i="17"/>
  <c r="F25" i="17"/>
  <c r="E24" i="17"/>
  <c r="D24" i="17"/>
  <c r="F24" i="17" s="1"/>
  <c r="F23" i="17"/>
  <c r="F22" i="17"/>
  <c r="E21" i="17"/>
  <c r="D21" i="17"/>
  <c r="F21" i="17" s="1"/>
  <c r="F20" i="17"/>
  <c r="F19" i="17"/>
  <c r="E18" i="17"/>
  <c r="D18" i="17"/>
  <c r="F18" i="17" s="1"/>
  <c r="F17" i="17"/>
  <c r="F16" i="17"/>
  <c r="E15" i="17"/>
  <c r="D15" i="17"/>
  <c r="F15" i="17" s="1"/>
  <c r="F14" i="17"/>
  <c r="F13" i="17"/>
  <c r="F12" i="17" s="1"/>
  <c r="E12" i="17"/>
  <c r="D12" i="17"/>
  <c r="F11" i="17"/>
  <c r="F10" i="17"/>
  <c r="E9" i="17"/>
  <c r="D9" i="17"/>
  <c r="F9" i="17" s="1"/>
  <c r="E35" i="16"/>
  <c r="C35" i="16"/>
  <c r="E34" i="16"/>
  <c r="C34" i="16"/>
  <c r="C33" i="16" s="1"/>
  <c r="E33" i="16"/>
  <c r="G31" i="16"/>
  <c r="G30" i="16"/>
  <c r="E29" i="16"/>
  <c r="C29" i="16"/>
  <c r="G28" i="16"/>
  <c r="G27" i="16"/>
  <c r="E26" i="16"/>
  <c r="C26" i="16"/>
  <c r="G25" i="16"/>
  <c r="G24" i="16"/>
  <c r="E23" i="16"/>
  <c r="C23" i="16"/>
  <c r="G22" i="16"/>
  <c r="G21" i="16"/>
  <c r="E20" i="16"/>
  <c r="C20" i="16"/>
  <c r="G20" i="16" s="1"/>
  <c r="G19" i="16"/>
  <c r="G18" i="16"/>
  <c r="E17" i="16"/>
  <c r="C17" i="16"/>
  <c r="G16" i="16"/>
  <c r="G15" i="16"/>
  <c r="E14" i="16"/>
  <c r="C14" i="16"/>
  <c r="G13" i="16"/>
  <c r="G12" i="16"/>
  <c r="E11" i="16"/>
  <c r="C11" i="16"/>
  <c r="G10" i="16"/>
  <c r="G9" i="16"/>
  <c r="G34" i="16" s="1"/>
  <c r="E8" i="16"/>
  <c r="C8" i="16"/>
  <c r="W37" i="15"/>
  <c r="Q36" i="15"/>
  <c r="P36" i="15"/>
  <c r="O36" i="15"/>
  <c r="O34" i="15" s="1"/>
  <c r="N36" i="15"/>
  <c r="M36" i="15"/>
  <c r="L36" i="15"/>
  <c r="L34" i="15" s="1"/>
  <c r="K36" i="15"/>
  <c r="J36" i="15"/>
  <c r="I36" i="15"/>
  <c r="H36" i="15"/>
  <c r="G36" i="15"/>
  <c r="F36" i="15"/>
  <c r="E36" i="15"/>
  <c r="D36" i="15"/>
  <c r="D34" i="15" s="1"/>
  <c r="Q35" i="15"/>
  <c r="P35" i="15"/>
  <c r="O35" i="15"/>
  <c r="N35" i="15"/>
  <c r="M35" i="15"/>
  <c r="M34" i="15" s="1"/>
  <c r="L35" i="15"/>
  <c r="K35" i="15"/>
  <c r="K34" i="15" s="1"/>
  <c r="J35" i="15"/>
  <c r="I35" i="15"/>
  <c r="H35" i="15"/>
  <c r="G35" i="15"/>
  <c r="F35" i="15"/>
  <c r="E35" i="15"/>
  <c r="D35" i="15"/>
  <c r="Q34" i="15"/>
  <c r="P34" i="15"/>
  <c r="I34" i="15"/>
  <c r="H34" i="15"/>
  <c r="R32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R29" i="15"/>
  <c r="R28" i="15"/>
  <c r="R27" i="15" s="1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R26" i="15"/>
  <c r="R25" i="15"/>
  <c r="R24" i="15" s="1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R23" i="15"/>
  <c r="R22" i="15"/>
  <c r="R21" i="15" s="1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R20" i="15"/>
  <c r="R19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R18" i="15" s="1"/>
  <c r="D18" i="15"/>
  <c r="R17" i="15"/>
  <c r="R16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R15" i="15" s="1"/>
  <c r="D15" i="15"/>
  <c r="R14" i="15"/>
  <c r="R13" i="15"/>
  <c r="R12" i="15" s="1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R11" i="15"/>
  <c r="R36" i="15" s="1"/>
  <c r="R10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P48" i="14"/>
  <c r="O48" i="14"/>
  <c r="N48" i="14"/>
  <c r="M48" i="14"/>
  <c r="M46" i="14" s="1"/>
  <c r="L48" i="14"/>
  <c r="K48" i="14"/>
  <c r="J48" i="14"/>
  <c r="H48" i="14"/>
  <c r="G48" i="14"/>
  <c r="F48" i="14"/>
  <c r="E48" i="14"/>
  <c r="D48" i="14"/>
  <c r="C48" i="14"/>
  <c r="C46" i="14" s="1"/>
  <c r="P47" i="14"/>
  <c r="O47" i="14"/>
  <c r="N47" i="14"/>
  <c r="M47" i="14"/>
  <c r="L47" i="14"/>
  <c r="L46" i="14" s="1"/>
  <c r="K47" i="14"/>
  <c r="J47" i="14"/>
  <c r="J46" i="14" s="1"/>
  <c r="I46" i="14"/>
  <c r="G47" i="14"/>
  <c r="G46" i="14" s="1"/>
  <c r="E47" i="14"/>
  <c r="D47" i="14"/>
  <c r="C47" i="14"/>
  <c r="P46" i="14"/>
  <c r="O46" i="14"/>
  <c r="N46" i="14"/>
  <c r="K46" i="14"/>
  <c r="Q44" i="14"/>
  <c r="Q42" i="14" s="1"/>
  <c r="Q43" i="14"/>
  <c r="P42" i="14"/>
  <c r="O42" i="14"/>
  <c r="N42" i="14"/>
  <c r="M42" i="14"/>
  <c r="L42" i="14"/>
  <c r="K42" i="14"/>
  <c r="J42" i="14"/>
  <c r="I42" i="14"/>
  <c r="H42" i="14"/>
  <c r="H40" i="14" s="1"/>
  <c r="H39" i="14" s="1"/>
  <c r="G42" i="14"/>
  <c r="F42" i="14"/>
  <c r="D42" i="14"/>
  <c r="C42" i="14"/>
  <c r="Q41" i="14"/>
  <c r="Q40" i="14"/>
  <c r="P39" i="14"/>
  <c r="O39" i="14"/>
  <c r="N39" i="14"/>
  <c r="M39" i="14"/>
  <c r="L39" i="14"/>
  <c r="K39" i="14"/>
  <c r="J39" i="14"/>
  <c r="I39" i="14"/>
  <c r="G39" i="14"/>
  <c r="F39" i="14"/>
  <c r="D39" i="14"/>
  <c r="C39" i="14"/>
  <c r="Q38" i="14"/>
  <c r="Q37" i="14"/>
  <c r="Q36" i="14" s="1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Q35" i="14"/>
  <c r="Q34" i="14"/>
  <c r="Q33" i="14" s="1"/>
  <c r="P33" i="14"/>
  <c r="O33" i="14"/>
  <c r="N33" i="14"/>
  <c r="M33" i="14"/>
  <c r="L33" i="14"/>
  <c r="K33" i="14"/>
  <c r="J33" i="14"/>
  <c r="I33" i="14"/>
  <c r="H33" i="14"/>
  <c r="G33" i="14"/>
  <c r="F33" i="14"/>
  <c r="D33" i="14"/>
  <c r="C33" i="14"/>
  <c r="Q32" i="14"/>
  <c r="Q31" i="14"/>
  <c r="P30" i="14"/>
  <c r="O30" i="14"/>
  <c r="N30" i="14"/>
  <c r="M30" i="14"/>
  <c r="L30" i="14"/>
  <c r="K30" i="14"/>
  <c r="J30" i="14"/>
  <c r="I30" i="14"/>
  <c r="H30" i="14"/>
  <c r="G30" i="14"/>
  <c r="D30" i="14"/>
  <c r="C30" i="14"/>
  <c r="Q29" i="14"/>
  <c r="Q28" i="14"/>
  <c r="P27" i="14"/>
  <c r="O27" i="14"/>
  <c r="N27" i="14"/>
  <c r="M27" i="14"/>
  <c r="L27" i="14"/>
  <c r="K27" i="14"/>
  <c r="J27" i="14"/>
  <c r="I27" i="14"/>
  <c r="H27" i="14"/>
  <c r="G27" i="14"/>
  <c r="D27" i="14"/>
  <c r="C27" i="14"/>
  <c r="Q26" i="14"/>
  <c r="Q25" i="14"/>
  <c r="P24" i="14"/>
  <c r="O24" i="14"/>
  <c r="N24" i="14"/>
  <c r="M24" i="14"/>
  <c r="L24" i="14"/>
  <c r="K24" i="14"/>
  <c r="J24" i="14"/>
  <c r="I24" i="14"/>
  <c r="H24" i="14"/>
  <c r="H22" i="14" s="1"/>
  <c r="H47" i="14" s="1"/>
  <c r="H46" i="14" s="1"/>
  <c r="G24" i="14"/>
  <c r="D24" i="14"/>
  <c r="C24" i="14"/>
  <c r="Q23" i="14"/>
  <c r="Q22" i="14"/>
  <c r="P21" i="14"/>
  <c r="O21" i="14"/>
  <c r="N21" i="14"/>
  <c r="M21" i="14"/>
  <c r="L21" i="14"/>
  <c r="K21" i="14"/>
  <c r="J21" i="14"/>
  <c r="I21" i="14"/>
  <c r="H21" i="14"/>
  <c r="G21" i="14"/>
  <c r="F21" i="14"/>
  <c r="F19" i="14" s="1"/>
  <c r="F47" i="14" s="1"/>
  <c r="D21" i="14"/>
  <c r="C21" i="14"/>
  <c r="Q20" i="14"/>
  <c r="Q19" i="14"/>
  <c r="Q18" i="14" s="1"/>
  <c r="P18" i="14"/>
  <c r="O18" i="14"/>
  <c r="N18" i="14"/>
  <c r="M18" i="14"/>
  <c r="L18" i="14"/>
  <c r="K18" i="14"/>
  <c r="J18" i="14"/>
  <c r="I18" i="14"/>
  <c r="H18" i="14"/>
  <c r="G18" i="14"/>
  <c r="F18" i="14"/>
  <c r="D18" i="14"/>
  <c r="C18" i="14"/>
  <c r="Q17" i="14"/>
  <c r="Q16" i="14"/>
  <c r="P15" i="14"/>
  <c r="O15" i="14"/>
  <c r="N15" i="14"/>
  <c r="M15" i="14"/>
  <c r="L15" i="14"/>
  <c r="K15" i="14"/>
  <c r="J15" i="14"/>
  <c r="I15" i="14"/>
  <c r="H15" i="14"/>
  <c r="G15" i="14"/>
  <c r="F15" i="14"/>
  <c r="D15" i="14"/>
  <c r="C15" i="14"/>
  <c r="Q14" i="14"/>
  <c r="Q13" i="14"/>
  <c r="P12" i="14"/>
  <c r="O12" i="14"/>
  <c r="N12" i="14"/>
  <c r="M12" i="14"/>
  <c r="L12" i="14"/>
  <c r="K12" i="14"/>
  <c r="J12" i="14"/>
  <c r="I12" i="14"/>
  <c r="H12" i="14"/>
  <c r="G12" i="14"/>
  <c r="F12" i="14"/>
  <c r="D12" i="14"/>
  <c r="C12" i="14"/>
  <c r="Q11" i="14"/>
  <c r="Q10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Y36" i="13"/>
  <c r="Y35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Y34" i="13" s="1"/>
  <c r="S15" i="13"/>
  <c r="S14" i="13" s="1"/>
  <c r="S13" i="13" s="1"/>
  <c r="R13" i="13"/>
  <c r="Q13" i="13"/>
  <c r="P13" i="13"/>
  <c r="O13" i="13"/>
  <c r="N13" i="13"/>
  <c r="M13" i="13"/>
  <c r="L13" i="13"/>
  <c r="K13" i="13"/>
  <c r="S12" i="13"/>
  <c r="S11" i="13"/>
  <c r="J48" i="12"/>
  <c r="I48" i="12"/>
  <c r="H48" i="12"/>
  <c r="G48" i="12"/>
  <c r="F48" i="12"/>
  <c r="E48" i="12"/>
  <c r="D48" i="12"/>
  <c r="C48" i="12"/>
  <c r="J47" i="12"/>
  <c r="I47" i="12"/>
  <c r="H47" i="12"/>
  <c r="H46" i="12" s="1"/>
  <c r="G47" i="12"/>
  <c r="G46" i="12" s="1"/>
  <c r="F47" i="12"/>
  <c r="F46" i="12" s="1"/>
  <c r="E47" i="12"/>
  <c r="D47" i="12"/>
  <c r="C47" i="12"/>
  <c r="C46" i="12" s="1"/>
  <c r="J46" i="12"/>
  <c r="I46" i="12"/>
  <c r="E46" i="12"/>
  <c r="J42" i="12"/>
  <c r="I42" i="12"/>
  <c r="H42" i="12"/>
  <c r="G42" i="12"/>
  <c r="F42" i="12"/>
  <c r="E42" i="12"/>
  <c r="D42" i="12"/>
  <c r="C42" i="12"/>
  <c r="K41" i="12"/>
  <c r="K40" i="12"/>
  <c r="J39" i="12"/>
  <c r="I39" i="12"/>
  <c r="H39" i="12"/>
  <c r="G39" i="12"/>
  <c r="F39" i="12"/>
  <c r="E39" i="12"/>
  <c r="D39" i="12"/>
  <c r="C39" i="12"/>
  <c r="K38" i="12"/>
  <c r="K37" i="12"/>
  <c r="K36" i="12" s="1"/>
  <c r="J36" i="12"/>
  <c r="I36" i="12"/>
  <c r="H36" i="12"/>
  <c r="G36" i="12"/>
  <c r="F36" i="12"/>
  <c r="E36" i="12"/>
  <c r="D36" i="12"/>
  <c r="C36" i="12"/>
  <c r="K35" i="12"/>
  <c r="K34" i="12"/>
  <c r="K33" i="12" s="1"/>
  <c r="J33" i="12"/>
  <c r="I33" i="12"/>
  <c r="H33" i="12"/>
  <c r="G33" i="12"/>
  <c r="F33" i="12"/>
  <c r="E33" i="12"/>
  <c r="D33" i="12"/>
  <c r="C33" i="12"/>
  <c r="K32" i="12"/>
  <c r="K31" i="12"/>
  <c r="K30" i="12" s="1"/>
  <c r="J30" i="12"/>
  <c r="I30" i="12"/>
  <c r="H30" i="12"/>
  <c r="G30" i="12"/>
  <c r="F30" i="12"/>
  <c r="E30" i="12"/>
  <c r="D30" i="12"/>
  <c r="C30" i="12"/>
  <c r="K29" i="12"/>
  <c r="K28" i="12"/>
  <c r="J27" i="12"/>
  <c r="I27" i="12"/>
  <c r="H27" i="12"/>
  <c r="G27" i="12"/>
  <c r="F27" i="12"/>
  <c r="E27" i="12"/>
  <c r="D27" i="12"/>
  <c r="C27" i="12"/>
  <c r="K26" i="12"/>
  <c r="K25" i="12"/>
  <c r="K24" i="12"/>
  <c r="J24" i="12"/>
  <c r="I24" i="12"/>
  <c r="H24" i="12"/>
  <c r="G24" i="12"/>
  <c r="F24" i="12"/>
  <c r="E24" i="12"/>
  <c r="D24" i="12"/>
  <c r="C24" i="12"/>
  <c r="K23" i="12"/>
  <c r="K22" i="12"/>
  <c r="K21" i="12" s="1"/>
  <c r="J21" i="12"/>
  <c r="I21" i="12"/>
  <c r="H21" i="12"/>
  <c r="G21" i="12"/>
  <c r="F21" i="12"/>
  <c r="E21" i="12"/>
  <c r="D21" i="12"/>
  <c r="C21" i="12"/>
  <c r="K20" i="12"/>
  <c r="K19" i="12"/>
  <c r="K18" i="12"/>
  <c r="J18" i="12"/>
  <c r="I18" i="12"/>
  <c r="H18" i="12"/>
  <c r="G18" i="12"/>
  <c r="F18" i="12"/>
  <c r="E18" i="12"/>
  <c r="D18" i="12"/>
  <c r="C18" i="12"/>
  <c r="K17" i="12"/>
  <c r="K16" i="12"/>
  <c r="K15" i="12" s="1"/>
  <c r="J15" i="12"/>
  <c r="I15" i="12"/>
  <c r="H15" i="12"/>
  <c r="G15" i="12"/>
  <c r="F15" i="12"/>
  <c r="E15" i="12"/>
  <c r="D15" i="12"/>
  <c r="C15" i="12"/>
  <c r="K14" i="12"/>
  <c r="K13" i="12"/>
  <c r="J12" i="12"/>
  <c r="I12" i="12"/>
  <c r="H12" i="12"/>
  <c r="G12" i="12"/>
  <c r="F12" i="12"/>
  <c r="E12" i="12"/>
  <c r="D12" i="12"/>
  <c r="C12" i="12"/>
  <c r="K11" i="12"/>
  <c r="K10" i="12"/>
  <c r="J9" i="12"/>
  <c r="I9" i="12"/>
  <c r="H9" i="12"/>
  <c r="G9" i="12"/>
  <c r="F9" i="12"/>
  <c r="E9" i="12"/>
  <c r="D9" i="12"/>
  <c r="C9" i="12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O14" i="11"/>
  <c r="O13" i="11"/>
  <c r="O12" i="11"/>
  <c r="O11" i="11"/>
  <c r="O10" i="11"/>
  <c r="O9" i="11"/>
  <c r="O8" i="11"/>
  <c r="G42" i="10"/>
  <c r="F42" i="10"/>
  <c r="H41" i="10"/>
  <c r="H40" i="10"/>
  <c r="H42" i="10" s="1"/>
  <c r="F33" i="10"/>
  <c r="D33" i="10"/>
  <c r="H33" i="10" s="1"/>
  <c r="F32" i="10"/>
  <c r="D32" i="10"/>
  <c r="D31" i="10" s="1"/>
  <c r="H31" i="10" s="1"/>
  <c r="F31" i="10"/>
  <c r="H29" i="10"/>
  <c r="H28" i="10"/>
  <c r="F27" i="10"/>
  <c r="D27" i="10"/>
  <c r="H26" i="10"/>
  <c r="H25" i="10"/>
  <c r="F24" i="10"/>
  <c r="D24" i="10"/>
  <c r="H23" i="10"/>
  <c r="H22" i="10"/>
  <c r="F21" i="10"/>
  <c r="D21" i="10"/>
  <c r="H20" i="10"/>
  <c r="H19" i="10"/>
  <c r="F18" i="10"/>
  <c r="D18" i="10"/>
  <c r="H17" i="10"/>
  <c r="H16" i="10"/>
  <c r="F15" i="10"/>
  <c r="D15" i="10"/>
  <c r="H15" i="10" s="1"/>
  <c r="H14" i="10"/>
  <c r="H13" i="10"/>
  <c r="F12" i="10"/>
  <c r="D12" i="10"/>
  <c r="H11" i="10"/>
  <c r="H10" i="10"/>
  <c r="F9" i="10"/>
  <c r="D9" i="10"/>
  <c r="H9" i="10" s="1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U32" i="9"/>
  <c r="S32" i="9"/>
  <c r="R32" i="9"/>
  <c r="Q32" i="9"/>
  <c r="P32" i="9"/>
  <c r="O32" i="9"/>
  <c r="N32" i="9"/>
  <c r="N31" i="9" s="1"/>
  <c r="M32" i="9"/>
  <c r="L32" i="9"/>
  <c r="K32" i="9"/>
  <c r="J32" i="9"/>
  <c r="I32" i="9"/>
  <c r="H32" i="9"/>
  <c r="G32" i="9"/>
  <c r="F32" i="9"/>
  <c r="F31" i="9" s="1"/>
  <c r="E32" i="9"/>
  <c r="D32" i="9"/>
  <c r="C32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V32" i="9"/>
  <c r="V31" i="9" s="1"/>
  <c r="T32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C18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C15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C12" i="9"/>
  <c r="V51" i="8"/>
  <c r="U51" i="8"/>
  <c r="T51" i="8"/>
  <c r="S51" i="8"/>
  <c r="X43" i="8"/>
  <c r="W43" i="8"/>
  <c r="V43" i="8"/>
  <c r="U43" i="8"/>
  <c r="T43" i="8"/>
  <c r="S43" i="8"/>
  <c r="M33" i="8"/>
  <c r="L33" i="8"/>
  <c r="K33" i="8"/>
  <c r="J33" i="8"/>
  <c r="I33" i="8"/>
  <c r="H33" i="8"/>
  <c r="G33" i="8"/>
  <c r="F33" i="8"/>
  <c r="E33" i="8"/>
  <c r="D33" i="8"/>
  <c r="M32" i="8"/>
  <c r="L32" i="8"/>
  <c r="L31" i="8" s="1"/>
  <c r="K32" i="8"/>
  <c r="J32" i="8"/>
  <c r="I32" i="8"/>
  <c r="H32" i="8"/>
  <c r="G32" i="8"/>
  <c r="G31" i="8" s="1"/>
  <c r="F32" i="8"/>
  <c r="E32" i="8"/>
  <c r="D32" i="8"/>
  <c r="K31" i="8"/>
  <c r="H31" i="8"/>
  <c r="N29" i="8"/>
  <c r="N28" i="8"/>
  <c r="M27" i="8"/>
  <c r="L27" i="8"/>
  <c r="K27" i="8"/>
  <c r="J27" i="8"/>
  <c r="I27" i="8"/>
  <c r="H27" i="8"/>
  <c r="G27" i="8"/>
  <c r="F27" i="8"/>
  <c r="E27" i="8"/>
  <c r="D27" i="8"/>
  <c r="N26" i="8"/>
  <c r="N25" i="8"/>
  <c r="N24" i="8" s="1"/>
  <c r="M24" i="8"/>
  <c r="L24" i="8"/>
  <c r="K24" i="8"/>
  <c r="J24" i="8"/>
  <c r="I24" i="8"/>
  <c r="H24" i="8"/>
  <c r="G24" i="8"/>
  <c r="F24" i="8"/>
  <c r="E24" i="8"/>
  <c r="D24" i="8"/>
  <c r="N23" i="8"/>
  <c r="N22" i="8"/>
  <c r="M21" i="8"/>
  <c r="L21" i="8"/>
  <c r="K21" i="8"/>
  <c r="J21" i="8"/>
  <c r="I21" i="8"/>
  <c r="H21" i="8"/>
  <c r="G21" i="8"/>
  <c r="F21" i="8"/>
  <c r="E21" i="8"/>
  <c r="D21" i="8"/>
  <c r="N20" i="8"/>
  <c r="N19" i="8"/>
  <c r="N18" i="8" s="1"/>
  <c r="M18" i="8"/>
  <c r="L18" i="8"/>
  <c r="K18" i="8"/>
  <c r="J18" i="8"/>
  <c r="I18" i="8"/>
  <c r="H18" i="8"/>
  <c r="G18" i="8"/>
  <c r="F18" i="8"/>
  <c r="E18" i="8"/>
  <c r="D18" i="8"/>
  <c r="N17" i="8"/>
  <c r="N16" i="8"/>
  <c r="M15" i="8"/>
  <c r="L15" i="8"/>
  <c r="K15" i="8"/>
  <c r="J15" i="8"/>
  <c r="I15" i="8"/>
  <c r="H15" i="8"/>
  <c r="G15" i="8"/>
  <c r="F15" i="8"/>
  <c r="E15" i="8"/>
  <c r="D15" i="8"/>
  <c r="N14" i="8"/>
  <c r="N13" i="8"/>
  <c r="N12" i="8" s="1"/>
  <c r="M12" i="8"/>
  <c r="L12" i="8"/>
  <c r="K12" i="8"/>
  <c r="J12" i="8"/>
  <c r="I12" i="8"/>
  <c r="H12" i="8"/>
  <c r="G12" i="8"/>
  <c r="F12" i="8"/>
  <c r="E12" i="8"/>
  <c r="D12" i="8"/>
  <c r="N11" i="8"/>
  <c r="N10" i="8"/>
  <c r="M9" i="8"/>
  <c r="L9" i="8"/>
  <c r="K9" i="8"/>
  <c r="J9" i="8"/>
  <c r="I9" i="8"/>
  <c r="H9" i="8"/>
  <c r="G9" i="8"/>
  <c r="F9" i="8"/>
  <c r="E9" i="8"/>
  <c r="D9" i="8"/>
  <c r="N47" i="7"/>
  <c r="M47" i="7"/>
  <c r="L47" i="7"/>
  <c r="K47" i="7"/>
  <c r="O46" i="7"/>
  <c r="O45" i="7"/>
  <c r="G33" i="7"/>
  <c r="F33" i="7"/>
  <c r="E33" i="7"/>
  <c r="G32" i="7"/>
  <c r="G31" i="7" s="1"/>
  <c r="F32" i="7"/>
  <c r="F31" i="7" s="1"/>
  <c r="E32" i="7"/>
  <c r="E31" i="7" s="1"/>
  <c r="H29" i="7"/>
  <c r="H28" i="7"/>
  <c r="G27" i="7"/>
  <c r="F27" i="7"/>
  <c r="E27" i="7"/>
  <c r="D27" i="7"/>
  <c r="H26" i="7"/>
  <c r="H25" i="7"/>
  <c r="G24" i="7"/>
  <c r="F24" i="7"/>
  <c r="E24" i="7"/>
  <c r="D24" i="7"/>
  <c r="H24" i="7" s="1"/>
  <c r="H23" i="7"/>
  <c r="H22" i="7"/>
  <c r="G21" i="7"/>
  <c r="F21" i="7"/>
  <c r="E21" i="7"/>
  <c r="D21" i="7"/>
  <c r="H21" i="7" s="1"/>
  <c r="H19" i="7"/>
  <c r="G18" i="7"/>
  <c r="F18" i="7"/>
  <c r="E18" i="7"/>
  <c r="D18" i="7"/>
  <c r="H17" i="7"/>
  <c r="G15" i="7"/>
  <c r="F15" i="7"/>
  <c r="E15" i="7"/>
  <c r="D15" i="7"/>
  <c r="D14" i="7" s="1"/>
  <c r="G12" i="7"/>
  <c r="F12" i="7"/>
  <c r="E12" i="7"/>
  <c r="H11" i="7"/>
  <c r="H10" i="7"/>
  <c r="H9" i="7" s="1"/>
  <c r="G9" i="7"/>
  <c r="F9" i="7"/>
  <c r="E9" i="7"/>
  <c r="D9" i="7"/>
  <c r="T55" i="6"/>
  <c r="S55" i="6"/>
  <c r="U54" i="6"/>
  <c r="U53" i="6"/>
  <c r="U52" i="6"/>
  <c r="U51" i="6"/>
  <c r="U50" i="6"/>
  <c r="U49" i="6"/>
  <c r="U48" i="6"/>
  <c r="M48" i="6"/>
  <c r="L48" i="6"/>
  <c r="K48" i="6"/>
  <c r="J48" i="6"/>
  <c r="I48" i="6"/>
  <c r="H48" i="6"/>
  <c r="G48" i="6"/>
  <c r="G46" i="6" s="1"/>
  <c r="F48" i="6"/>
  <c r="E48" i="6"/>
  <c r="D48" i="6"/>
  <c r="M47" i="6"/>
  <c r="L47" i="6"/>
  <c r="K47" i="6"/>
  <c r="K46" i="6" s="1"/>
  <c r="J47" i="6"/>
  <c r="J46" i="6" s="1"/>
  <c r="I47" i="6"/>
  <c r="H47" i="6"/>
  <c r="H46" i="6" s="1"/>
  <c r="G47" i="6"/>
  <c r="F47" i="6"/>
  <c r="E47" i="6"/>
  <c r="D47" i="6"/>
  <c r="M46" i="6"/>
  <c r="L46" i="6"/>
  <c r="I46" i="6"/>
  <c r="F46" i="6"/>
  <c r="E46" i="6"/>
  <c r="D46" i="6"/>
  <c r="N44" i="6"/>
  <c r="N43" i="6"/>
  <c r="N42" i="6" s="1"/>
  <c r="M42" i="6"/>
  <c r="L42" i="6"/>
  <c r="K42" i="6"/>
  <c r="J42" i="6"/>
  <c r="I42" i="6"/>
  <c r="H42" i="6"/>
  <c r="G42" i="6"/>
  <c r="F42" i="6"/>
  <c r="E42" i="6"/>
  <c r="D42" i="6"/>
  <c r="N41" i="6"/>
  <c r="N40" i="6"/>
  <c r="M39" i="6"/>
  <c r="L39" i="6"/>
  <c r="K39" i="6"/>
  <c r="J39" i="6"/>
  <c r="I39" i="6"/>
  <c r="H39" i="6"/>
  <c r="G39" i="6"/>
  <c r="F39" i="6"/>
  <c r="E39" i="6"/>
  <c r="D39" i="6"/>
  <c r="N38" i="6"/>
  <c r="N37" i="6"/>
  <c r="N36" i="6" s="1"/>
  <c r="M36" i="6"/>
  <c r="L36" i="6"/>
  <c r="K36" i="6"/>
  <c r="J36" i="6"/>
  <c r="I36" i="6"/>
  <c r="H36" i="6"/>
  <c r="G36" i="6"/>
  <c r="F36" i="6"/>
  <c r="E36" i="6"/>
  <c r="D36" i="6"/>
  <c r="N35" i="6"/>
  <c r="N34" i="6"/>
  <c r="M33" i="6"/>
  <c r="L33" i="6"/>
  <c r="K33" i="6"/>
  <c r="J33" i="6"/>
  <c r="I33" i="6"/>
  <c r="H33" i="6"/>
  <c r="G33" i="6"/>
  <c r="F33" i="6"/>
  <c r="E33" i="6"/>
  <c r="D33" i="6"/>
  <c r="N32" i="6"/>
  <c r="N30" i="6" s="1"/>
  <c r="N31" i="6"/>
  <c r="M30" i="6"/>
  <c r="L30" i="6"/>
  <c r="K30" i="6"/>
  <c r="J30" i="6"/>
  <c r="I30" i="6"/>
  <c r="H30" i="6"/>
  <c r="G30" i="6"/>
  <c r="F30" i="6"/>
  <c r="E30" i="6"/>
  <c r="D30" i="6"/>
  <c r="N29" i="6"/>
  <c r="N28" i="6"/>
  <c r="N27" i="6" s="1"/>
  <c r="M27" i="6"/>
  <c r="L27" i="6"/>
  <c r="K27" i="6"/>
  <c r="J27" i="6"/>
  <c r="I27" i="6"/>
  <c r="H27" i="6"/>
  <c r="G27" i="6"/>
  <c r="F27" i="6"/>
  <c r="E27" i="6"/>
  <c r="D27" i="6"/>
  <c r="N26" i="6"/>
  <c r="N25" i="6"/>
  <c r="M24" i="6"/>
  <c r="L24" i="6"/>
  <c r="K24" i="6"/>
  <c r="J24" i="6"/>
  <c r="I24" i="6"/>
  <c r="H24" i="6"/>
  <c r="G24" i="6"/>
  <c r="F24" i="6"/>
  <c r="E24" i="6"/>
  <c r="D24" i="6"/>
  <c r="N23" i="6"/>
  <c r="N21" i="6" s="1"/>
  <c r="N22" i="6"/>
  <c r="M21" i="6"/>
  <c r="L21" i="6"/>
  <c r="K21" i="6"/>
  <c r="J21" i="6"/>
  <c r="I21" i="6"/>
  <c r="H21" i="6"/>
  <c r="G21" i="6"/>
  <c r="F21" i="6"/>
  <c r="E21" i="6"/>
  <c r="D21" i="6"/>
  <c r="N20" i="6"/>
  <c r="N19" i="6"/>
  <c r="M18" i="6"/>
  <c r="L18" i="6"/>
  <c r="K18" i="6"/>
  <c r="J18" i="6"/>
  <c r="I18" i="6"/>
  <c r="H18" i="6"/>
  <c r="G18" i="6"/>
  <c r="F18" i="6"/>
  <c r="E18" i="6"/>
  <c r="D18" i="6"/>
  <c r="N17" i="6"/>
  <c r="N15" i="6" s="1"/>
  <c r="N16" i="6"/>
  <c r="M15" i="6"/>
  <c r="L15" i="6"/>
  <c r="K15" i="6"/>
  <c r="J15" i="6"/>
  <c r="I15" i="6"/>
  <c r="H15" i="6"/>
  <c r="G15" i="6"/>
  <c r="F15" i="6"/>
  <c r="E15" i="6"/>
  <c r="D15" i="6"/>
  <c r="N14" i="6"/>
  <c r="N13" i="6"/>
  <c r="M12" i="6"/>
  <c r="L12" i="6"/>
  <c r="K12" i="6"/>
  <c r="J12" i="6"/>
  <c r="I12" i="6"/>
  <c r="H12" i="6"/>
  <c r="G12" i="6"/>
  <c r="F12" i="6"/>
  <c r="E12" i="6"/>
  <c r="D12" i="6"/>
  <c r="N11" i="6"/>
  <c r="N48" i="6" s="1"/>
  <c r="N10" i="6"/>
  <c r="N47" i="6" s="1"/>
  <c r="M9" i="6"/>
  <c r="L9" i="6"/>
  <c r="K9" i="6"/>
  <c r="J9" i="6"/>
  <c r="I9" i="6"/>
  <c r="H9" i="6"/>
  <c r="G9" i="6"/>
  <c r="F9" i="6"/>
  <c r="N9" i="6" s="1"/>
  <c r="E9" i="6"/>
  <c r="D9" i="6"/>
  <c r="W46" i="5"/>
  <c r="V46" i="5"/>
  <c r="U46" i="5"/>
  <c r="T46" i="5"/>
  <c r="S46" i="5"/>
  <c r="R46" i="5"/>
  <c r="Q46" i="5"/>
  <c r="P46" i="5"/>
  <c r="O46" i="5"/>
  <c r="N46" i="5"/>
  <c r="M46" i="5"/>
  <c r="L46" i="5"/>
  <c r="X45" i="5"/>
  <c r="X44" i="5"/>
  <c r="X46" i="5" s="1"/>
  <c r="R15" i="5"/>
  <c r="Q15" i="5"/>
  <c r="P15" i="5"/>
  <c r="O15" i="5"/>
  <c r="N15" i="5"/>
  <c r="M15" i="5"/>
  <c r="L15" i="5"/>
  <c r="S14" i="5"/>
  <c r="S15" i="5" s="1"/>
  <c r="S13" i="5"/>
  <c r="I48" i="4"/>
  <c r="H48" i="4"/>
  <c r="H46" i="4" s="1"/>
  <c r="G48" i="4"/>
  <c r="F48" i="4"/>
  <c r="E48" i="4"/>
  <c r="D48" i="4"/>
  <c r="C48" i="4"/>
  <c r="I47" i="4"/>
  <c r="I46" i="4" s="1"/>
  <c r="H47" i="4"/>
  <c r="G47" i="4"/>
  <c r="G46" i="4" s="1"/>
  <c r="F47" i="4"/>
  <c r="F46" i="4" s="1"/>
  <c r="E47" i="4"/>
  <c r="D47" i="4"/>
  <c r="C47" i="4"/>
  <c r="C46" i="4" s="1"/>
  <c r="J44" i="4"/>
  <c r="J43" i="4"/>
  <c r="I42" i="4"/>
  <c r="H42" i="4"/>
  <c r="G42" i="4"/>
  <c r="F42" i="4"/>
  <c r="E42" i="4"/>
  <c r="D42" i="4"/>
  <c r="C42" i="4"/>
  <c r="J41" i="4"/>
  <c r="J40" i="4"/>
  <c r="I39" i="4"/>
  <c r="H39" i="4"/>
  <c r="G39" i="4"/>
  <c r="F39" i="4"/>
  <c r="E39" i="4"/>
  <c r="D39" i="4"/>
  <c r="C39" i="4"/>
  <c r="J38" i="4"/>
  <c r="J37" i="4"/>
  <c r="I36" i="4"/>
  <c r="H36" i="4"/>
  <c r="G36" i="4"/>
  <c r="F36" i="4"/>
  <c r="E36" i="4"/>
  <c r="D36" i="4"/>
  <c r="C36" i="4"/>
  <c r="J35" i="4"/>
  <c r="J34" i="4"/>
  <c r="I33" i="4"/>
  <c r="H33" i="4"/>
  <c r="G33" i="4"/>
  <c r="F33" i="4"/>
  <c r="E33" i="4"/>
  <c r="D33" i="4"/>
  <c r="C33" i="4"/>
  <c r="J32" i="4"/>
  <c r="J31" i="4"/>
  <c r="I30" i="4"/>
  <c r="H30" i="4"/>
  <c r="G30" i="4"/>
  <c r="F30" i="4"/>
  <c r="E30" i="4"/>
  <c r="D30" i="4"/>
  <c r="C30" i="4"/>
  <c r="J29" i="4"/>
  <c r="J28" i="4"/>
  <c r="I27" i="4"/>
  <c r="H27" i="4"/>
  <c r="G27" i="4"/>
  <c r="F27" i="4"/>
  <c r="E27" i="4"/>
  <c r="D27" i="4"/>
  <c r="C27" i="4"/>
  <c r="J26" i="4"/>
  <c r="J25" i="4"/>
  <c r="I24" i="4"/>
  <c r="H24" i="4"/>
  <c r="G24" i="4"/>
  <c r="F24" i="4"/>
  <c r="E24" i="4"/>
  <c r="D24" i="4"/>
  <c r="C24" i="4"/>
  <c r="J23" i="4"/>
  <c r="J22" i="4"/>
  <c r="I21" i="4"/>
  <c r="H21" i="4"/>
  <c r="G21" i="4"/>
  <c r="F21" i="4"/>
  <c r="E21" i="4"/>
  <c r="D21" i="4"/>
  <c r="C21" i="4"/>
  <c r="J20" i="4"/>
  <c r="J19" i="4"/>
  <c r="I18" i="4"/>
  <c r="H18" i="4"/>
  <c r="G18" i="4"/>
  <c r="F18" i="4"/>
  <c r="E18" i="4"/>
  <c r="D18" i="4"/>
  <c r="C18" i="4"/>
  <c r="J17" i="4"/>
  <c r="J16" i="4"/>
  <c r="I15" i="4"/>
  <c r="H15" i="4"/>
  <c r="G15" i="4"/>
  <c r="F15" i="4"/>
  <c r="E15" i="4"/>
  <c r="D15" i="4"/>
  <c r="C15" i="4"/>
  <c r="J14" i="4"/>
  <c r="J13" i="4"/>
  <c r="I12" i="4"/>
  <c r="H12" i="4"/>
  <c r="G12" i="4"/>
  <c r="F12" i="4"/>
  <c r="E12" i="4"/>
  <c r="D12" i="4"/>
  <c r="C12" i="4"/>
  <c r="J11" i="4"/>
  <c r="J10" i="4"/>
  <c r="I9" i="4"/>
  <c r="H9" i="4"/>
  <c r="G9" i="4"/>
  <c r="F9" i="4"/>
  <c r="E9" i="4"/>
  <c r="D9" i="4"/>
  <c r="C9" i="4"/>
  <c r="D46" i="12" l="1"/>
  <c r="N17" i="18"/>
  <c r="B51" i="21"/>
  <c r="J15" i="4"/>
  <c r="J39" i="4"/>
  <c r="H32" i="7"/>
  <c r="E12" i="10"/>
  <c r="H18" i="10"/>
  <c r="I18" i="10" s="1"/>
  <c r="H24" i="10"/>
  <c r="I24" i="10" s="1"/>
  <c r="R30" i="15"/>
  <c r="N34" i="15"/>
  <c r="N11" i="18"/>
  <c r="N47" i="18"/>
  <c r="F50" i="20"/>
  <c r="E46" i="4"/>
  <c r="N36" i="18"/>
  <c r="O15" i="11"/>
  <c r="D46" i="14"/>
  <c r="F46" i="14"/>
  <c r="E34" i="15"/>
  <c r="H50" i="18"/>
  <c r="C50" i="18"/>
  <c r="K50" i="18"/>
  <c r="N21" i="18"/>
  <c r="N40" i="18"/>
  <c r="D50" i="20"/>
  <c r="E51" i="21"/>
  <c r="I28" i="10"/>
  <c r="F50" i="18"/>
  <c r="N45" i="18"/>
  <c r="J36" i="4"/>
  <c r="N12" i="6"/>
  <c r="I13" i="10"/>
  <c r="E32" i="10"/>
  <c r="R35" i="15"/>
  <c r="I50" i="18"/>
  <c r="N15" i="18"/>
  <c r="N34" i="18"/>
  <c r="G11" i="20"/>
  <c r="F51" i="21"/>
  <c r="L37" i="22"/>
  <c r="M37" i="22" s="1"/>
  <c r="L39" i="22"/>
  <c r="I16" i="10"/>
  <c r="M28" i="22"/>
  <c r="E50" i="20"/>
  <c r="C51" i="21"/>
  <c r="J9" i="4"/>
  <c r="N9" i="8"/>
  <c r="N15" i="8"/>
  <c r="N21" i="8"/>
  <c r="N27" i="8"/>
  <c r="D31" i="8"/>
  <c r="K9" i="12"/>
  <c r="K46" i="12"/>
  <c r="L32" i="12" s="1"/>
  <c r="S10" i="13"/>
  <c r="G34" i="15"/>
  <c r="B50" i="18"/>
  <c r="J50" i="18"/>
  <c r="G51" i="21"/>
  <c r="D24" i="21"/>
  <c r="D51" i="21" s="1"/>
  <c r="N43" i="18"/>
  <c r="J18" i="4"/>
  <c r="J33" i="4"/>
  <c r="J27" i="4"/>
  <c r="J48" i="4"/>
  <c r="H18" i="7"/>
  <c r="I9" i="10"/>
  <c r="I15" i="10"/>
  <c r="E21" i="10"/>
  <c r="E27" i="10"/>
  <c r="Q9" i="14"/>
  <c r="J34" i="15"/>
  <c r="N19" i="18"/>
  <c r="N38" i="18"/>
  <c r="B50" i="20"/>
  <c r="H51" i="21"/>
  <c r="I24" i="21"/>
  <c r="L9" i="22"/>
  <c r="I22" i="10"/>
  <c r="J12" i="4"/>
  <c r="J42" i="4"/>
  <c r="J21" i="4"/>
  <c r="J24" i="4"/>
  <c r="J30" i="4"/>
  <c r="D46" i="4"/>
  <c r="U55" i="6"/>
  <c r="H27" i="7"/>
  <c r="O47" i="7"/>
  <c r="Z43" i="8"/>
  <c r="J31" i="9"/>
  <c r="R31" i="9"/>
  <c r="O16" i="11"/>
  <c r="F38" i="17"/>
  <c r="D50" i="18"/>
  <c r="L50" i="18"/>
  <c r="G50" i="18"/>
  <c r="N13" i="18"/>
  <c r="N27" i="18"/>
  <c r="N32" i="18"/>
  <c r="C50" i="20"/>
  <c r="Q36" i="23"/>
  <c r="R36" i="23"/>
  <c r="M36" i="23"/>
  <c r="N36" i="23"/>
  <c r="M35" i="31"/>
  <c r="Q27" i="14"/>
  <c r="Q21" i="14"/>
  <c r="Q30" i="14"/>
  <c r="Q39" i="14"/>
  <c r="E46" i="14"/>
  <c r="F34" i="15"/>
  <c r="E31" i="9"/>
  <c r="U31" i="9"/>
  <c r="I31" i="9"/>
  <c r="M31" i="9"/>
  <c r="Q31" i="9"/>
  <c r="W21" i="9"/>
  <c r="W24" i="9"/>
  <c r="W27" i="9"/>
  <c r="W12" i="9"/>
  <c r="W15" i="9"/>
  <c r="W18" i="9"/>
  <c r="W33" i="9"/>
  <c r="G31" i="9"/>
  <c r="K31" i="9"/>
  <c r="O31" i="9"/>
  <c r="S31" i="9"/>
  <c r="D31" i="9"/>
  <c r="H31" i="9"/>
  <c r="L31" i="9"/>
  <c r="P31" i="9"/>
  <c r="T31" i="9"/>
  <c r="C31" i="9"/>
  <c r="F49" i="25"/>
  <c r="I31" i="8"/>
  <c r="M31" i="8"/>
  <c r="E31" i="8"/>
  <c r="N32" i="8"/>
  <c r="F31" i="8"/>
  <c r="J31" i="8"/>
  <c r="N35" i="31"/>
  <c r="K35" i="31"/>
  <c r="O35" i="31"/>
  <c r="O16" i="23"/>
  <c r="Q16" i="23"/>
  <c r="M16" i="23"/>
  <c r="O36" i="23"/>
  <c r="S36" i="23"/>
  <c r="L16" i="23"/>
  <c r="L36" i="23"/>
  <c r="P36" i="23"/>
  <c r="M17" i="22"/>
  <c r="M25" i="22"/>
  <c r="M33" i="22"/>
  <c r="M9" i="22"/>
  <c r="M14" i="22"/>
  <c r="M18" i="22"/>
  <c r="M22" i="22"/>
  <c r="M26" i="22"/>
  <c r="M30" i="22"/>
  <c r="M34" i="22"/>
  <c r="M32" i="22"/>
  <c r="M39" i="22"/>
  <c r="M12" i="22"/>
  <c r="M21" i="22"/>
  <c r="M29" i="22"/>
  <c r="M10" i="22"/>
  <c r="M15" i="22"/>
  <c r="M19" i="22"/>
  <c r="M23" i="22"/>
  <c r="M27" i="22"/>
  <c r="M31" i="22"/>
  <c r="M35" i="22"/>
  <c r="L38" i="22"/>
  <c r="M38" i="22" s="1"/>
  <c r="M13" i="22"/>
  <c r="I10" i="21"/>
  <c r="I51" i="21" s="1"/>
  <c r="G50" i="20"/>
  <c r="N9" i="18"/>
  <c r="F39" i="17"/>
  <c r="G8" i="16"/>
  <c r="G14" i="16"/>
  <c r="G26" i="16"/>
  <c r="G11" i="16"/>
  <c r="G17" i="16"/>
  <c r="G23" i="16"/>
  <c r="G29" i="16"/>
  <c r="G35" i="16"/>
  <c r="G33" i="16" s="1"/>
  <c r="R34" i="15"/>
  <c r="S35" i="15" s="1"/>
  <c r="Q15" i="14"/>
  <c r="Q47" i="14"/>
  <c r="Q48" i="14"/>
  <c r="Q12" i="14"/>
  <c r="Q24" i="14"/>
  <c r="L26" i="12"/>
  <c r="L28" i="12"/>
  <c r="L30" i="12"/>
  <c r="L17" i="12"/>
  <c r="L41" i="12"/>
  <c r="L29" i="12"/>
  <c r="K12" i="12"/>
  <c r="L12" i="12" s="1"/>
  <c r="K27" i="12"/>
  <c r="L27" i="12" s="1"/>
  <c r="K39" i="12"/>
  <c r="K47" i="12"/>
  <c r="L47" i="12" s="1"/>
  <c r="I14" i="10"/>
  <c r="I17" i="10"/>
  <c r="I23" i="10"/>
  <c r="I29" i="10"/>
  <c r="E29" i="10"/>
  <c r="E28" i="10"/>
  <c r="E23" i="10"/>
  <c r="E22" i="10"/>
  <c r="E17" i="10"/>
  <c r="E15" i="10"/>
  <c r="G14" i="10"/>
  <c r="G13" i="10"/>
  <c r="E33" i="10"/>
  <c r="G32" i="10"/>
  <c r="E31" i="10"/>
  <c r="G28" i="10"/>
  <c r="I26" i="10"/>
  <c r="E24" i="10"/>
  <c r="G21" i="10"/>
  <c r="I19" i="10"/>
  <c r="G17" i="10"/>
  <c r="I11" i="10"/>
  <c r="I34" i="10"/>
  <c r="G26" i="10"/>
  <c r="G25" i="10"/>
  <c r="G20" i="10"/>
  <c r="G19" i="10"/>
  <c r="E14" i="10"/>
  <c r="G11" i="10"/>
  <c r="G10" i="10"/>
  <c r="I25" i="10"/>
  <c r="G22" i="10"/>
  <c r="G16" i="10"/>
  <c r="G34" i="10"/>
  <c r="E26" i="10"/>
  <c r="E25" i="10"/>
  <c r="E20" i="10"/>
  <c r="E19" i="10"/>
  <c r="E11" i="10"/>
  <c r="E10" i="10"/>
  <c r="I31" i="10"/>
  <c r="G29" i="10"/>
  <c r="G27" i="10"/>
  <c r="G23" i="10"/>
  <c r="I20" i="10"/>
  <c r="E18" i="10"/>
  <c r="G12" i="10"/>
  <c r="I10" i="10"/>
  <c r="E9" i="10"/>
  <c r="I33" i="10"/>
  <c r="G9" i="10"/>
  <c r="G15" i="10"/>
  <c r="G18" i="10"/>
  <c r="G24" i="10"/>
  <c r="G31" i="10"/>
  <c r="G33" i="10"/>
  <c r="H12" i="10"/>
  <c r="I12" i="10" s="1"/>
  <c r="H21" i="10"/>
  <c r="I21" i="10" s="1"/>
  <c r="H27" i="10"/>
  <c r="I27" i="10" s="1"/>
  <c r="H32" i="10"/>
  <c r="I32" i="10" s="1"/>
  <c r="N33" i="8"/>
  <c r="D33" i="7"/>
  <c r="H14" i="7"/>
  <c r="H15" i="7"/>
  <c r="D13" i="7"/>
  <c r="O28" i="6"/>
  <c r="O30" i="6"/>
  <c r="O35" i="6"/>
  <c r="O37" i="6"/>
  <c r="O42" i="6"/>
  <c r="O26" i="6"/>
  <c r="O9" i="6"/>
  <c r="O41" i="6"/>
  <c r="O48" i="6"/>
  <c r="O21" i="6"/>
  <c r="O31" i="6"/>
  <c r="N46" i="6"/>
  <c r="O46" i="6" s="1"/>
  <c r="O10" i="6"/>
  <c r="O13" i="6"/>
  <c r="O19" i="6"/>
  <c r="O22" i="6"/>
  <c r="O25" i="6"/>
  <c r="O27" i="6"/>
  <c r="O44" i="6"/>
  <c r="N18" i="6"/>
  <c r="O18" i="6" s="1"/>
  <c r="N24" i="6"/>
  <c r="O24" i="6" s="1"/>
  <c r="N33" i="6"/>
  <c r="O33" i="6" s="1"/>
  <c r="N39" i="6"/>
  <c r="O39" i="6" s="1"/>
  <c r="O11" i="6"/>
  <c r="O14" i="6"/>
  <c r="O17" i="6"/>
  <c r="O23" i="6"/>
  <c r="O32" i="6"/>
  <c r="O47" i="6"/>
  <c r="K31" i="4"/>
  <c r="K48" i="4"/>
  <c r="K22" i="4"/>
  <c r="J46" i="4"/>
  <c r="K16" i="4" s="1"/>
  <c r="K9" i="4"/>
  <c r="K21" i="4"/>
  <c r="J47" i="4"/>
  <c r="K47" i="4" s="1"/>
  <c r="L36" i="12" l="1"/>
  <c r="L43" i="12"/>
  <c r="L38" i="12"/>
  <c r="L31" i="12"/>
  <c r="L37" i="12"/>
  <c r="L15" i="12"/>
  <c r="L39" i="12"/>
  <c r="L33" i="12"/>
  <c r="L21" i="12"/>
  <c r="L46" i="12"/>
  <c r="P39" i="12"/>
  <c r="L34" i="12"/>
  <c r="L24" i="12"/>
  <c r="L11" i="12"/>
  <c r="L23" i="12"/>
  <c r="L10" i="12"/>
  <c r="L22" i="12"/>
  <c r="L19" i="12"/>
  <c r="L40" i="12"/>
  <c r="L18" i="12"/>
  <c r="L16" i="12"/>
  <c r="L14" i="12"/>
  <c r="L35" i="12"/>
  <c r="L13" i="12"/>
  <c r="K36" i="4"/>
  <c r="U36" i="23"/>
  <c r="K29" i="4"/>
  <c r="K17" i="4"/>
  <c r="K34" i="4"/>
  <c r="K28" i="4"/>
  <c r="O16" i="6"/>
  <c r="O38" i="6"/>
  <c r="O36" i="6"/>
  <c r="M24" i="22"/>
  <c r="K24" i="4"/>
  <c r="M20" i="22"/>
  <c r="L20" i="12"/>
  <c r="M16" i="22"/>
  <c r="L25" i="12"/>
  <c r="M11" i="22"/>
  <c r="K35" i="4"/>
  <c r="K10" i="4"/>
  <c r="O15" i="6"/>
  <c r="N50" i="18"/>
  <c r="L9" i="12"/>
  <c r="S15" i="15"/>
  <c r="N31" i="8"/>
  <c r="O31" i="8" s="1"/>
  <c r="P35" i="31"/>
  <c r="F37" i="17"/>
  <c r="H33" i="16"/>
  <c r="F28" i="16"/>
  <c r="F27" i="16"/>
  <c r="F22" i="16"/>
  <c r="F21" i="16"/>
  <c r="F16" i="16"/>
  <c r="F15" i="16"/>
  <c r="F10" i="16"/>
  <c r="F9" i="16"/>
  <c r="F30" i="16"/>
  <c r="F24" i="16"/>
  <c r="F19" i="16"/>
  <c r="F12" i="16"/>
  <c r="D30" i="16"/>
  <c r="D24" i="16"/>
  <c r="D18" i="16"/>
  <c r="D28" i="16"/>
  <c r="D27" i="16"/>
  <c r="D22" i="16"/>
  <c r="D21" i="16"/>
  <c r="D16" i="16"/>
  <c r="D15" i="16"/>
  <c r="D10" i="16"/>
  <c r="D9" i="16"/>
  <c r="F31" i="16"/>
  <c r="F25" i="16"/>
  <c r="F18" i="16"/>
  <c r="F13" i="16"/>
  <c r="D31" i="16"/>
  <c r="D25" i="16"/>
  <c r="D19" i="16"/>
  <c r="D13" i="16"/>
  <c r="D12" i="16"/>
  <c r="D33" i="16"/>
  <c r="H15" i="16"/>
  <c r="H27" i="16"/>
  <c r="H16" i="16"/>
  <c r="H28" i="16"/>
  <c r="F11" i="16"/>
  <c r="F23" i="16"/>
  <c r="D8" i="16"/>
  <c r="H20" i="16"/>
  <c r="F33" i="16"/>
  <c r="F17" i="16"/>
  <c r="D26" i="16"/>
  <c r="D20" i="16"/>
  <c r="H24" i="16"/>
  <c r="H25" i="16"/>
  <c r="F20" i="16"/>
  <c r="D17" i="16"/>
  <c r="H18" i="16"/>
  <c r="F34" i="16"/>
  <c r="H19" i="16"/>
  <c r="H31" i="16"/>
  <c r="F14" i="16"/>
  <c r="F26" i="16"/>
  <c r="D11" i="16"/>
  <c r="D23" i="16"/>
  <c r="F35" i="16"/>
  <c r="H9" i="16"/>
  <c r="H34" i="16"/>
  <c r="H21" i="16"/>
  <c r="H10" i="16"/>
  <c r="H22" i="16"/>
  <c r="D35" i="16"/>
  <c r="F29" i="16"/>
  <c r="D14" i="16"/>
  <c r="H12" i="16"/>
  <c r="H13" i="16"/>
  <c r="F8" i="16"/>
  <c r="H30" i="16"/>
  <c r="D29" i="16"/>
  <c r="D34" i="16"/>
  <c r="H29" i="16"/>
  <c r="H8" i="16"/>
  <c r="H17" i="16"/>
  <c r="H14" i="16"/>
  <c r="H23" i="16"/>
  <c r="H35" i="16"/>
  <c r="H11" i="16"/>
  <c r="H26" i="16"/>
  <c r="S27" i="15"/>
  <c r="S23" i="15"/>
  <c r="S20" i="15"/>
  <c r="S12" i="15"/>
  <c r="S31" i="15"/>
  <c r="S28" i="15"/>
  <c r="S25" i="15"/>
  <c r="S22" i="15"/>
  <c r="S19" i="15"/>
  <c r="S16" i="15"/>
  <c r="S13" i="15"/>
  <c r="S10" i="15"/>
  <c r="S24" i="15"/>
  <c r="S17" i="15"/>
  <c r="S11" i="15"/>
  <c r="S34" i="15"/>
  <c r="S32" i="15"/>
  <c r="S29" i="15"/>
  <c r="S26" i="15"/>
  <c r="S21" i="15"/>
  <c r="S14" i="15"/>
  <c r="S9" i="15"/>
  <c r="S18" i="15"/>
  <c r="S36" i="15"/>
  <c r="Q46" i="14"/>
  <c r="R15" i="14" s="1"/>
  <c r="W32" i="9"/>
  <c r="O13" i="8"/>
  <c r="O16" i="8"/>
  <c r="O15" i="8"/>
  <c r="H33" i="7"/>
  <c r="H31" i="7" s="1"/>
  <c r="H12" i="7"/>
  <c r="D32" i="7"/>
  <c r="D31" i="7" s="1"/>
  <c r="D12" i="7"/>
  <c r="O20" i="6"/>
  <c r="O43" i="6"/>
  <c r="O34" i="6"/>
  <c r="O40" i="6"/>
  <c r="O29" i="6"/>
  <c r="O12" i="6"/>
  <c r="K15" i="4"/>
  <c r="K26" i="4"/>
  <c r="K23" i="4"/>
  <c r="K33" i="4"/>
  <c r="K41" i="4"/>
  <c r="K25" i="4"/>
  <c r="K20" i="4"/>
  <c r="K46" i="4"/>
  <c r="K44" i="4"/>
  <c r="K37" i="4"/>
  <c r="K32" i="4"/>
  <c r="K13" i="4"/>
  <c r="K18" i="4"/>
  <c r="K43" i="4"/>
  <c r="K27" i="4"/>
  <c r="K40" i="4"/>
  <c r="K11" i="4"/>
  <c r="K42" i="4"/>
  <c r="K30" i="4"/>
  <c r="K12" i="4"/>
  <c r="K39" i="4"/>
  <c r="K19" i="4"/>
  <c r="K38" i="4"/>
  <c r="K14" i="4"/>
  <c r="K48" i="12" l="1"/>
  <c r="L48" i="12" s="1"/>
  <c r="L44" i="12"/>
  <c r="P37" i="12"/>
  <c r="L42" i="12" s="1"/>
  <c r="O17" i="8"/>
  <c r="O19" i="8"/>
  <c r="O28" i="8"/>
  <c r="O22" i="8"/>
  <c r="O11" i="8"/>
  <c r="O21" i="8"/>
  <c r="O20" i="8"/>
  <c r="O25" i="8"/>
  <c r="O18" i="8"/>
  <c r="O23" i="8"/>
  <c r="O14" i="8"/>
  <c r="O32" i="8"/>
  <c r="O26" i="8"/>
  <c r="O24" i="8"/>
  <c r="O33" i="8"/>
  <c r="O12" i="8"/>
  <c r="O29" i="8"/>
  <c r="O27" i="8"/>
  <c r="O9" i="8"/>
  <c r="O10" i="8"/>
  <c r="R24" i="14"/>
  <c r="G37" i="17"/>
  <c r="G38" i="17"/>
  <c r="G19" i="17"/>
  <c r="G31" i="17"/>
  <c r="G17" i="17"/>
  <c r="G29" i="17"/>
  <c r="G15" i="17"/>
  <c r="G27" i="17"/>
  <c r="G13" i="17"/>
  <c r="G28" i="17"/>
  <c r="G26" i="17"/>
  <c r="G24" i="17"/>
  <c r="G22" i="17"/>
  <c r="G34" i="17"/>
  <c r="G20" i="17"/>
  <c r="G32" i="17"/>
  <c r="G18" i="17"/>
  <c r="G30" i="17"/>
  <c r="G12" i="17"/>
  <c r="G25" i="17"/>
  <c r="G11" i="17"/>
  <c r="G23" i="17"/>
  <c r="G35" i="17"/>
  <c r="G21" i="17"/>
  <c r="G33" i="17"/>
  <c r="G16" i="17"/>
  <c r="G14" i="17"/>
  <c r="G9" i="17"/>
  <c r="G10" i="17"/>
  <c r="G39" i="17"/>
  <c r="S30" i="15"/>
  <c r="R41" i="14"/>
  <c r="R14" i="14"/>
  <c r="R35" i="14"/>
  <c r="R23" i="14"/>
  <c r="R46" i="14"/>
  <c r="R43" i="14"/>
  <c r="R38" i="14"/>
  <c r="R28" i="14"/>
  <c r="R16" i="14"/>
  <c r="R11" i="14"/>
  <c r="R27" i="14"/>
  <c r="R33" i="14"/>
  <c r="R10" i="14"/>
  <c r="R36" i="14"/>
  <c r="R30" i="14"/>
  <c r="R44" i="14"/>
  <c r="R19" i="14"/>
  <c r="R17" i="14"/>
  <c r="R32" i="14"/>
  <c r="R34" i="14"/>
  <c r="R31" i="14"/>
  <c r="R21" i="14"/>
  <c r="R40" i="14"/>
  <c r="R37" i="14"/>
  <c r="R39" i="14"/>
  <c r="R9" i="14"/>
  <c r="R25" i="14"/>
  <c r="R13" i="14"/>
  <c r="R29" i="14"/>
  <c r="R18" i="14"/>
  <c r="R42" i="14"/>
  <c r="R26" i="14"/>
  <c r="R20" i="14"/>
  <c r="R22" i="14"/>
  <c r="R48" i="14"/>
  <c r="R47" i="14"/>
  <c r="R12" i="14"/>
  <c r="W31" i="9"/>
  <c r="X13" i="9" l="1"/>
  <c r="X14" i="9"/>
  <c r="X29" i="9"/>
  <c r="X22" i="9"/>
  <c r="X31" i="9"/>
  <c r="X27" i="9"/>
  <c r="X16" i="9"/>
  <c r="X17" i="9"/>
  <c r="X11" i="9"/>
  <c r="X9" i="9"/>
  <c r="X15" i="9"/>
  <c r="X24" i="9"/>
  <c r="X33" i="9"/>
  <c r="X20" i="9"/>
  <c r="X21" i="9"/>
  <c r="X12" i="9"/>
  <c r="X28" i="9"/>
  <c r="X26" i="9"/>
  <c r="X10" i="9"/>
  <c r="X23" i="9"/>
  <c r="X25" i="9"/>
  <c r="X18" i="9"/>
  <c r="X19" i="9"/>
  <c r="X32" i="9"/>
</calcChain>
</file>

<file path=xl/sharedStrings.xml><?xml version="1.0" encoding="utf-8"?>
<sst xmlns="http://schemas.openxmlformats.org/spreadsheetml/2006/main" count="1268" uniqueCount="344">
  <si>
    <t>PERÚ</t>
  </si>
  <si>
    <t>AUTORIZACIONES PARA TRABAJO DEL ADOLESCENTE</t>
  </si>
  <si>
    <t xml:space="preserve">POR OCUPACIÓN, SEGÚN EDAD Y SEXO </t>
  </si>
  <si>
    <t xml:space="preserve">  EDAD</t>
  </si>
  <si>
    <t>OCUPACIÓN *</t>
  </si>
  <si>
    <t>TOTAL</t>
  </si>
  <si>
    <t xml:space="preserve">             SEXO</t>
  </si>
  <si>
    <t>OTROS</t>
  </si>
  <si>
    <t xml:space="preserve">    MASCULINO </t>
  </si>
  <si>
    <t xml:space="preserve">    FEMENINO</t>
  </si>
  <si>
    <t xml:space="preserve">          </t>
  </si>
  <si>
    <t>OTRAS</t>
  </si>
  <si>
    <t>* OCUPACIÓN (CIUO):</t>
  </si>
  <si>
    <t>120 ATENCIÓN AL CLIENTE, ATENCIÓN AL PÚBLICO</t>
  </si>
  <si>
    <t>454 RECEPCIONISTA</t>
  </si>
  <si>
    <t>455 TELEFONISTA, TELEOPERADOR</t>
  </si>
  <si>
    <t>931 COBRADOR DE LOS SERVICIOS DE TRANSPORTE Y AFINES</t>
  </si>
  <si>
    <t>265 ARTISTA</t>
  </si>
  <si>
    <t>462 AUXILIAR DE OFICINA</t>
  </si>
  <si>
    <t>941 MESERAS, MESEROS</t>
  </si>
  <si>
    <t>522 COCINERO</t>
  </si>
  <si>
    <t>942 LIMPIADOR DE OFINAS, HOTELES</t>
  </si>
  <si>
    <t>523 AZAFATA, BARMANES Y TRABAJADORES ASIMILADOS</t>
  </si>
  <si>
    <t>943 AYUDANTE GENERAL, APOYO EN DIFERENTES ÁREAS</t>
  </si>
  <si>
    <t>381 ASISTENTE DE CONTABILIDAD</t>
  </si>
  <si>
    <t>391 DISEÑADOR GRÁFICO</t>
  </si>
  <si>
    <t>572 COMERCIANTES AL POR MENOR (NO  AMBULATORIO)</t>
  </si>
  <si>
    <t>952 PORTEROS GUARDIANES Y AFINES</t>
  </si>
  <si>
    <t>394 DEPORTISTA</t>
  </si>
  <si>
    <t>573 AZAFATAS, IMPULSADORAS</t>
  </si>
  <si>
    <t>413 SECRETARIA</t>
  </si>
  <si>
    <t>575 ASISTENTE DE VENTAS, PROMOTOR DE VENTAS</t>
  </si>
  <si>
    <t>971 OBRERO AGRÍCOLA, AYUDANTE</t>
  </si>
  <si>
    <t>421 APOYO ADMINISTRATIVO</t>
  </si>
  <si>
    <t>641 AGRIC. SUBSISTENCIA, TRABA. AGRÍCOLA CLASIF.</t>
  </si>
  <si>
    <t>423 MOZO, MOZA</t>
  </si>
  <si>
    <t>983 PEÓN CONSTRUCCIÓN EDIFICIOS</t>
  </si>
  <si>
    <t>436 EMPLEADOS DE SERVICIOS DE TRANSPORTE</t>
  </si>
  <si>
    <t>742 OBRERO TEXTIL, HILANDERO</t>
  </si>
  <si>
    <t>984 AYUDANTE MANUAL, REPONEDOR, ETIQUETADOR MANUAL</t>
  </si>
  <si>
    <t>766 AYUDANTE DE PANADERÍA</t>
  </si>
  <si>
    <t>451 CAJERA</t>
  </si>
  <si>
    <t>782 AYUDANTE DE MECÁNICA</t>
  </si>
  <si>
    <t>LIMA METROPOLITANA</t>
  </si>
  <si>
    <t xml:space="preserve">AUTORIZACIONES PARA TRABAJO DEL ADOLESCENTE </t>
  </si>
  <si>
    <t>POR EDAD, SEGÚN MESES Y SEXO</t>
  </si>
  <si>
    <t>MESES 
SEXO</t>
  </si>
  <si>
    <t>EDAD</t>
  </si>
  <si>
    <t>MENOS DE 10</t>
  </si>
  <si>
    <t>ABSOLUTO</t>
  </si>
  <si>
    <t xml:space="preserve">   %</t>
  </si>
  <si>
    <t>ENERO</t>
  </si>
  <si>
    <t>MASCULINO</t>
  </si>
  <si>
    <t>FEMENINO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</si>
  <si>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</si>
  <si>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</si>
  <si>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</si>
  <si>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</si>
  <si>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</si>
  <si>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</si>
  <si>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</si>
  <si>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</si>
  <si>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</si>
  <si>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</si>
  <si>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</si>
  <si>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POR EDAD Y SEXO</t>
  </si>
  <si>
    <t>POR MESES Y SEXO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</si>
  <si>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</si>
  <si>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</si>
  <si>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</si>
  <si>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</si>
  <si>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</si>
  <si>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</si>
  <si>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</si>
  <si>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</si>
  <si>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</si>
  <si>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</si>
  <si>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</si>
  <si>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</si>
  <si>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POR ACTIVIDAD ECONÓMICA, SEGÚN MESES Y SEXO</t>
  </si>
  <si>
    <t>MESES</t>
  </si>
  <si>
    <t>ACTIVIDAD ECONÓMICA*</t>
  </si>
  <si>
    <t xml:space="preserve">   SEXO</t>
  </si>
  <si>
    <t>A</t>
  </si>
  <si>
    <t>D</t>
  </si>
  <si>
    <t>F</t>
  </si>
  <si>
    <t>G</t>
  </si>
  <si>
    <t>H</t>
  </si>
  <si>
    <t>I</t>
  </si>
  <si>
    <t>K</t>
  </si>
  <si>
    <t>M</t>
  </si>
  <si>
    <t>N</t>
  </si>
  <si>
    <t>O</t>
  </si>
  <si>
    <t xml:space="preserve">ABSOLUTO </t>
  </si>
  <si>
    <t>%</t>
  </si>
  <si>
    <t xml:space="preserve"> ENERO</t>
  </si>
  <si>
    <t xml:space="preserve">MASCULINO </t>
  </si>
  <si>
    <t xml:space="preserve">FEMENINO          </t>
  </si>
  <si>
    <t xml:space="preserve"> FEBRERO </t>
  </si>
  <si>
    <t xml:space="preserve">FEMENINO </t>
  </si>
  <si>
    <t xml:space="preserve"> MARZO</t>
  </si>
  <si>
    <t xml:space="preserve"> ABRIL</t>
  </si>
  <si>
    <t xml:space="preserve"> MAYO </t>
  </si>
  <si>
    <t xml:space="preserve"> JUNIO </t>
  </si>
  <si>
    <t xml:space="preserve"> JULIO</t>
  </si>
  <si>
    <t xml:space="preserve"> AGOSTO</t>
  </si>
  <si>
    <t xml:space="preserve"> SETIEMBRE</t>
  </si>
  <si>
    <t xml:space="preserve"> OCTUBRE </t>
  </si>
  <si>
    <t xml:space="preserve"> NOVIEMBRE</t>
  </si>
  <si>
    <t xml:space="preserve"> DICIEMBRE </t>
  </si>
  <si>
    <t xml:space="preserve"> * ACTIVIDAD ECONÓMICA (CIIU):</t>
  </si>
  <si>
    <t>A  - AGRICULTURA, GANADERÍA, CAZA Y SILVICULTURA</t>
  </si>
  <si>
    <t xml:space="preserve"> I - TRANSPORTE, ALMACENAMIENTO Y COMUNICACIONES</t>
  </si>
  <si>
    <t>B - PESCA</t>
  </si>
  <si>
    <t>K - ACTIVIDADES INMOBILIARIAS, EMPRESARIALES</t>
  </si>
  <si>
    <t>D - INDUSTRIAS MANUFACTURERAS</t>
  </si>
  <si>
    <t>L - ADMINISTRACIÓN PÚBLICA Y DEFENSA</t>
  </si>
  <si>
    <t>F - CONSTRUCCIÓN</t>
  </si>
  <si>
    <t>M - ENSEÑANZA</t>
  </si>
  <si>
    <t>G - COMERCIO AL POR MAYOR Y AL POR MENOR, REP. VEHÍC. AUTOM.</t>
  </si>
  <si>
    <t>N - SERVICIOS SOCIALES Y DE SALUD</t>
  </si>
  <si>
    <t>H - HOTELES Y RESTAURANTES</t>
  </si>
  <si>
    <t>O - OTRAS ACTIVIDADES DE SERVICIOS COMUNITARIOS</t>
  </si>
  <si>
    <t xml:space="preserve">LIMA METROPOLITANA </t>
  </si>
  <si>
    <t xml:space="preserve"> AUTORIZACIONES PARA TRABAJO DEL ADOLESCENTE </t>
  </si>
  <si>
    <t xml:space="preserve">POR MOTIVO DE TRABAJO, SEGÚN EDAD Y SEXO </t>
  </si>
  <si>
    <t>MOTIVO POR EL QUE TRABAJA</t>
  </si>
  <si>
    <t>SEXO</t>
  </si>
  <si>
    <t>ECONÓMICO</t>
  </si>
  <si>
    <t>AYUDAR 
ESTUDIOS</t>
  </si>
  <si>
    <t>AYUDA 
FAMILIAR</t>
  </si>
  <si>
    <t>OTRO</t>
  </si>
  <si>
    <t xml:space="preserve">MENOS DE 10 </t>
  </si>
  <si>
    <t xml:space="preserve">TOTAL </t>
  </si>
  <si>
    <t xml:space="preserve">POR ACTIVIDAD ECONÓMICA, SEGÚN EDAD Y SEXO </t>
  </si>
  <si>
    <t xml:space="preserve">                SEXO</t>
  </si>
  <si>
    <t xml:space="preserve">      MASCULINO </t>
  </si>
  <si>
    <t xml:space="preserve">      FEMENINO</t>
  </si>
  <si>
    <t xml:space="preserve">     MASCULINO</t>
  </si>
  <si>
    <t xml:space="preserve">     FEMENINO</t>
  </si>
  <si>
    <t xml:space="preserve"> AUTORIZACIONES PARA TRABAJO DEL ADOLESCENTE</t>
  </si>
  <si>
    <t>OCUPACIÓN*</t>
  </si>
  <si>
    <t>Total general</t>
  </si>
  <si>
    <t xml:space="preserve">   MASCULINO</t>
  </si>
  <si>
    <t xml:space="preserve">   FEMENINO</t>
  </si>
  <si>
    <t xml:space="preserve">POR SITUACIÓN DE ESTUDIOS, SEGÚN EDAD Y SEXO </t>
  </si>
  <si>
    <t xml:space="preserve"> EDAD</t>
  </si>
  <si>
    <t>CONTINÚA ESTUDIOS</t>
  </si>
  <si>
    <t xml:space="preserve">SI </t>
  </si>
  <si>
    <t xml:space="preserve">NO </t>
  </si>
  <si>
    <t>SI</t>
  </si>
  <si>
    <t>NO</t>
  </si>
  <si>
    <t xml:space="preserve">AUTORIZACIONES PARA TRABAJO DEL ADOLESCENTE POR MESES, SEGÚN AÑOS </t>
  </si>
  <si>
    <t>1993 - 19</t>
  </si>
  <si>
    <t>AÑOS</t>
  </si>
  <si>
    <t xml:space="preserve">ENERO </t>
  </si>
  <si>
    <t xml:space="preserve">FEBRERO </t>
  </si>
  <si>
    <t xml:space="preserve">    1993  1/</t>
  </si>
  <si>
    <t>FUENTE                :   MINISTERIO DE TRABAJO Y PROMOCIÓN DEL EMPLEO - SISTEMA DE REGISTRO DEL TRABAJO DE ADOLESCENTES (Lima Metropolitana) - DIRECCIONES REGIONALES</t>
  </si>
  <si>
    <t>1/   INFORMACIÓN DE LIMA (SEDE CENTRAL)</t>
  </si>
  <si>
    <t>Nota : A partir del año 2011 no se incluye a la DRTPE - CALLAO</t>
  </si>
  <si>
    <t>GRÁFICO Nº 17</t>
  </si>
  <si>
    <t xml:space="preserve"> AUTORIZACIONES  PARA TRABAJO DEL ADOLESCENTE </t>
  </si>
  <si>
    <t xml:space="preserve">POR EDAD Y SEXO </t>
  </si>
  <si>
    <t>14</t>
  </si>
  <si>
    <t>15</t>
  </si>
  <si>
    <t>16</t>
  </si>
  <si>
    <t>17</t>
  </si>
  <si>
    <t>FUENTE               :   SISTEMA DE REGISTRO DEL TRABAJO DE ADOLESCENTES (Lima Metropolitana) - DIRECCIONES REGIONALES</t>
  </si>
  <si>
    <t>ELABORACIÓN   :   OFICINA DE ESTADÍSTICA / OGETIC / MINISTERIO DE TRABAJO Y PROMOCIÓN DEL EMPLEO</t>
  </si>
  <si>
    <t>GRÁFICO Nº 18</t>
  </si>
  <si>
    <t xml:space="preserve"> AUTORIZACIONES  PARA TRABAJO DEL ADOLESCENTE</t>
  </si>
  <si>
    <t xml:space="preserve">POR MESES Y SEXO </t>
  </si>
  <si>
    <t>B</t>
  </si>
  <si>
    <t>C</t>
  </si>
  <si>
    <t>E</t>
  </si>
  <si>
    <t>L</t>
  </si>
  <si>
    <t>ACTIVIDAD ECONOMICA *</t>
  </si>
  <si>
    <t>C - MINERÍA</t>
  </si>
  <si>
    <t>E - SUMINISTRO DE ELECTRICIDAD, GAS Y AGUA</t>
  </si>
  <si>
    <t>AUTORIZACIONES PARA TRABAJO DEL ADOLESCENTE POR SITUACIÓN DE ESTUDIOS, SEGÚN EDAD Y SEXO</t>
  </si>
  <si>
    <t>FUENTE            :   SISTEMA DE REGISTRO DEL TRABAJO DE ADOLESCENTES (Lima Metropolitana) - DIRECCIONES REGIONALES</t>
  </si>
  <si>
    <t>ELABORACIÓN  :   OFICINA DE ESTADÍSTICA / OGETIC / MINISTERIO DE TRABAJO Y PROMOCIÓN DEL EMPLEO</t>
  </si>
  <si>
    <t xml:space="preserve"> AUTORIZACIONES  PARA TRABAJO DEL ADOLESCENTE POR</t>
  </si>
  <si>
    <t xml:space="preserve">SITUACIÓN DE ESTUDIOS, SEGÚN NIVEL EDUCATIVO Y SEXO </t>
  </si>
  <si>
    <t>NIVEL EDUCATIVO</t>
  </si>
  <si>
    <t>PRIMARIA</t>
  </si>
  <si>
    <t>EDUCACIÓN ESPECIAL</t>
  </si>
  <si>
    <t>1.º SECUNDARIA</t>
  </si>
  <si>
    <t>2.º DE SECUNDARIA</t>
  </si>
  <si>
    <t>3.º DE SECUNDARIA</t>
  </si>
  <si>
    <t>4.º DE SECUNDARIA</t>
  </si>
  <si>
    <t>5.º DE SECUNDARIA</t>
  </si>
  <si>
    <t>TÉCNICO</t>
  </si>
  <si>
    <t>SUPERIOR</t>
  </si>
  <si>
    <t>CUADRO Nº 148</t>
  </si>
  <si>
    <t>AUTORIZACIONES PARA TRABAJO DEL ADOLESCENTE POR MESES,</t>
  </si>
  <si>
    <t xml:space="preserve"> SEGÚN DIRECCIONES REGIONALES  Y ZONAS DE TRABAJO </t>
  </si>
  <si>
    <t>DIRECCIONES REGIONALES 
ZONAS DE TRABAJO</t>
  </si>
  <si>
    <t xml:space="preserve">NÚMERO DE AUTORIZACIONES </t>
  </si>
  <si>
    <t xml:space="preserve"> APURÍMAC</t>
  </si>
  <si>
    <t xml:space="preserve"> ABANCAY</t>
  </si>
  <si>
    <t xml:space="preserve">    ÁNCASH</t>
  </si>
  <si>
    <t xml:space="preserve">    CHIMBOTE</t>
  </si>
  <si>
    <t xml:space="preserve">    AREQUIPA</t>
  </si>
  <si>
    <t xml:space="preserve"> AREQUIPA</t>
  </si>
  <si>
    <t xml:space="preserve">    CALLAO</t>
  </si>
  <si>
    <t xml:space="preserve">    CUSCO</t>
  </si>
  <si>
    <t xml:space="preserve"> HUANCAVELICA</t>
  </si>
  <si>
    <t xml:space="preserve">    HUÁNUCO</t>
  </si>
  <si>
    <t xml:space="preserve">    ICA</t>
  </si>
  <si>
    <t xml:space="preserve">    CHINCHA</t>
  </si>
  <si>
    <t xml:space="preserve">    PISCO</t>
  </si>
  <si>
    <t xml:space="preserve">    JUNÍN</t>
  </si>
  <si>
    <t xml:space="preserve">    HUANCAYO</t>
  </si>
  <si>
    <t xml:space="preserve">    LA OROYA</t>
  </si>
  <si>
    <t xml:space="preserve">    SATIPO</t>
  </si>
  <si>
    <t xml:space="preserve">   TARMA</t>
  </si>
  <si>
    <t xml:space="preserve">    LA LIBERTAD</t>
  </si>
  <si>
    <t xml:space="preserve">    TRUJILLO</t>
  </si>
  <si>
    <t xml:space="preserve">    LAMBAYEQUE</t>
  </si>
  <si>
    <t xml:space="preserve">    CHICLAYO</t>
  </si>
  <si>
    <t xml:space="preserve">    LIMA METROPOLITANA</t>
  </si>
  <si>
    <t xml:space="preserve">    LORETO</t>
  </si>
  <si>
    <t xml:space="preserve">    IQUITOS</t>
  </si>
  <si>
    <t xml:space="preserve">    MOQUEGUA</t>
  </si>
  <si>
    <t xml:space="preserve"> ILO</t>
  </si>
  <si>
    <t>PASCO</t>
  </si>
  <si>
    <t>CERRO DE PASCO</t>
  </si>
  <si>
    <t xml:space="preserve">    PIURA</t>
  </si>
  <si>
    <t xml:space="preserve">   TALARA</t>
  </si>
  <si>
    <t xml:space="preserve">   TACNA</t>
  </si>
  <si>
    <t>GRÁFICO Nº 22</t>
  </si>
  <si>
    <t>POR HORA DE TRABAJO DIARIO</t>
  </si>
  <si>
    <t>MENOS DE 400</t>
  </si>
  <si>
    <t>400 A 600</t>
  </si>
  <si>
    <t>601 A 800</t>
  </si>
  <si>
    <t>801 A 1000</t>
  </si>
  <si>
    <t>MÁS DE 1000</t>
  </si>
  <si>
    <t>CUADRO Nº 149</t>
  </si>
  <si>
    <t xml:space="preserve"> AUTORIZACIONES PARA TRABAJO DEL ADOLESCENTE POR REMUNERACIÓN MENSUAL, </t>
  </si>
  <si>
    <t>SEGÚN DIRECCIONES  REGIONALES Y ZONAS DE TRABAJO</t>
  </si>
  <si>
    <t>REMUNERACIÓN MENSUAL (SOLES S/.)</t>
  </si>
  <si>
    <t xml:space="preserve">    APURÍMAC</t>
  </si>
  <si>
    <t xml:space="preserve">   ABANCAY</t>
  </si>
  <si>
    <t>AREQUIPA</t>
  </si>
  <si>
    <t xml:space="preserve">   HUANCAVELICA</t>
  </si>
  <si>
    <t>HUANCAVELICA</t>
  </si>
  <si>
    <t xml:space="preserve">    TARMA</t>
  </si>
  <si>
    <t>IQUITOS</t>
  </si>
  <si>
    <t xml:space="preserve">    ILO</t>
  </si>
  <si>
    <t xml:space="preserve">    PASCO</t>
  </si>
  <si>
    <t xml:space="preserve">    CERRO DE PASCO</t>
  </si>
  <si>
    <t>TALARA</t>
  </si>
  <si>
    <t xml:space="preserve">  TACNA</t>
  </si>
  <si>
    <t>TACNA</t>
  </si>
  <si>
    <t>CUADRO Nº 151</t>
  </si>
  <si>
    <t xml:space="preserve">AUTORIZACIONES PARA TRABAJO DEL ADOLESCENTE POR SITUACIÓN DE ESTUDIOS Y </t>
  </si>
  <si>
    <t>MOTIVO DE TRABAJO, SEGÚN DIRECCIONES REGIONALES Y ZONAS DE TRABAJO</t>
  </si>
  <si>
    <t>DIRECCIONES REGIONALES  
ZONAS DE TRABAJO</t>
  </si>
  <si>
    <t>NÚMERO DE AUTORIZACIONES</t>
  </si>
  <si>
    <t>AYUDA
 FAMILIAR</t>
  </si>
  <si>
    <t xml:space="preserve">   CUSCO</t>
  </si>
  <si>
    <t>CUSCO</t>
  </si>
  <si>
    <t xml:space="preserve"> LA OROYA</t>
  </si>
  <si>
    <t xml:space="preserve">   PASCO</t>
  </si>
  <si>
    <t xml:space="preserve">    TALARA</t>
  </si>
  <si>
    <t xml:space="preserve">    TACNA</t>
  </si>
  <si>
    <t xml:space="preserve"> TOTAL</t>
  </si>
  <si>
    <t>CUADRO Nº 152</t>
  </si>
  <si>
    <t xml:space="preserve">POR EDAD, SEGÚN NIVEL EDUCATIVO Y SEXO </t>
  </si>
  <si>
    <t>1.º DE SECUNDARIA</t>
  </si>
  <si>
    <t xml:space="preserve">TÉCNICO </t>
  </si>
  <si>
    <t>GRÁFICO Nº 20</t>
  </si>
  <si>
    <t>POR MOTIVO DE TRABAJO</t>
  </si>
  <si>
    <t>AYUDA ESTUDIOS</t>
  </si>
  <si>
    <t>GRÁFICO Nº 21</t>
  </si>
  <si>
    <t>POR NIVEL EDUCATIVO</t>
  </si>
  <si>
    <t>RELATIVO</t>
  </si>
  <si>
    <t xml:space="preserve"> </t>
  </si>
  <si>
    <t>AUTORIZACIONES PARA TRABAJO DEL ADOLESCENTE POR MESES, SEGÚN AÑOS</t>
  </si>
  <si>
    <t>1995 - 19</t>
  </si>
  <si>
    <t xml:space="preserve">ABRIL </t>
  </si>
  <si>
    <t xml:space="preserve">MAYO </t>
  </si>
  <si>
    <t xml:space="preserve">JUNIO </t>
  </si>
  <si>
    <t xml:space="preserve">JULIO </t>
  </si>
  <si>
    <t xml:space="preserve">AGOSTO </t>
  </si>
  <si>
    <t xml:space="preserve">SETIEMBRE </t>
  </si>
  <si>
    <t xml:space="preserve">NOVIEMBRE </t>
  </si>
  <si>
    <t xml:space="preserve">DICIEMBRE </t>
  </si>
  <si>
    <t xml:space="preserve"> POR HORA DE TRABAJO DIARIO, SEGÚN OCUPACIÓN</t>
  </si>
  <si>
    <t>HORAS DE TRABAJO</t>
  </si>
  <si>
    <t xml:space="preserve"> (Diferencia entre Hora de Salida y Hora de Entrada)</t>
  </si>
  <si>
    <t>MENOS DE 4</t>
  </si>
  <si>
    <t>4 a 6</t>
  </si>
  <si>
    <t>7 a 8</t>
  </si>
  <si>
    <t>MÁS DE  8</t>
  </si>
  <si>
    <t>FUENTE               :    SISTEMA DE REGISTRO DEL TRABAJO DE ADOLESCENTES (Lima Metropolitana) - DIRECCIONES REGIONALES</t>
  </si>
  <si>
    <t>OCUPACIÓN</t>
  </si>
  <si>
    <t>EDAD /SEXO</t>
  </si>
  <si>
    <t>SUBTOTAL</t>
  </si>
  <si>
    <t xml:space="preserve">AUTORIZACIONES PARA TRABAJO DEL ADOLESCENTE                                                                              </t>
  </si>
  <si>
    <t>POR ACTIVIDAD ECONÓMICA, SEGÚN OCUPACIÓN</t>
  </si>
  <si>
    <t xml:space="preserve">  ACTIVIDAD ECONÓMICA**</t>
  </si>
  <si>
    <t>4 A 6</t>
  </si>
  <si>
    <t>7 A 8</t>
  </si>
  <si>
    <t>MÁS DE 8</t>
  </si>
  <si>
    <t>POR REMUNERACIÓN MENSUAL (EN SOLES)</t>
  </si>
  <si>
    <t>|</t>
  </si>
  <si>
    <t>415 DIGITADOR</t>
  </si>
  <si>
    <t>9622 SACRISTÁN</t>
  </si>
  <si>
    <t>885 CONDUCTOR TRANSPORTE PÚBLICO</t>
  </si>
  <si>
    <t>243 ASISTENTE DENTISTAS, ESCUELAS</t>
  </si>
  <si>
    <t>541 TRABAJADOR DE SALÓN DE BELLEZA</t>
  </si>
  <si>
    <t>511 PERSONAL AL SERVICIO DE LOS PASAJEROS</t>
  </si>
  <si>
    <t>432 EMPLEADOS DEL REGISTRO DE MATERIALES Y DE TRANSPORTES</t>
  </si>
  <si>
    <t>246 PROFESOR, EDUCACIÓN SUP./IDIOMAS Y LINGÜÍSTICA</t>
  </si>
  <si>
    <t>CUADRO Nº 132</t>
  </si>
  <si>
    <t>CUADRO N° 133</t>
  </si>
  <si>
    <t>GRÁFICO Nº 15</t>
  </si>
  <si>
    <t>GRÁFICO Nº 16</t>
  </si>
  <si>
    <t>CUADRO Nº 134</t>
  </si>
  <si>
    <t>CUADRO Nº 135</t>
  </si>
  <si>
    <t>CUADRO N° 136</t>
  </si>
  <si>
    <t>CUADRO N° 137</t>
  </si>
  <si>
    <t>CUADRO Nº 138</t>
  </si>
  <si>
    <t>CUADRO Nº 139</t>
  </si>
  <si>
    <t>CUADRO Nº 140</t>
  </si>
  <si>
    <t>CUADRO N° 141</t>
  </si>
  <si>
    <t>CUADRO N° 142</t>
  </si>
  <si>
    <t>CUADRO Nº 143</t>
  </si>
  <si>
    <t>GRÁFICO Nº 19</t>
  </si>
  <si>
    <t>CUADRO Nº 144</t>
  </si>
  <si>
    <t>CUADRO Nº 145</t>
  </si>
  <si>
    <t>CUADRO Nº 146</t>
  </si>
  <si>
    <t>CUADRO Nº 147</t>
  </si>
  <si>
    <t>CUADRO Nº 150</t>
  </si>
  <si>
    <t>FUENTE                :  MINISTERIO DE TRABAJO Y PROMOCIÓN DEL EMPLEO - SISTEMA DE REGISTRO DEL TRABAJO DE ADOLESCENTES (Lima Metropolitana) - DIRECCIONES REGIONALES</t>
  </si>
  <si>
    <t>ELABORACIÓN    :    OGETIC / OFICINA DE ESTADÍSTICA</t>
  </si>
  <si>
    <t>FUENTE                :   MINISTERIO DE TRABAJO Y PROMOCIÓN DEL EMPLEO - MINISTERIO DE TRABAJO Y PROMOCIÓN DEL EMPLEO - SISTEMA DE REGISTRO DEL TRABAJO DE ADOLESCENTES (Lima Metropolitana) - DIRECCIONES REGIONALES</t>
  </si>
  <si>
    <t>ELABORACIÓN    :   OGETIC / OFICINA DE ESTADÍSTICA</t>
  </si>
  <si>
    <t xml:space="preserve">ELABORACIÓN    :    OGETIC / OFICINA DE ESTADÍSTICA </t>
  </si>
  <si>
    <t>ELABORACIÓN   :   OGETIC / OFICINA DE ESTADÍSTICA</t>
  </si>
  <si>
    <t>ELABORACIÓN  :   OGETIC / OFICINA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</si>
</sst>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 * #,##0_ ;_ * \-#,##0_ ;_ * &quot;-&quot;_ ;_ @_ "/>
    <numFmt numFmtId="43" formatCode="_ * #,##0.00_ ;_ * \-#,##0.00_ ;_ * &quot;-&quot;??_ ;_ @_ "/>
    <numFmt numFmtId="164" formatCode="_-* #,##0_-;\-* #,##0_-;_-* &quot;-&quot;_-;_-@_-"/>
    <numFmt numFmtId="165" formatCode="_-* #,##0\ _P_t_s_-;\-* #,##0\ _P_t_s_-;_-* &quot;-&quot;\ _P_t_s_-;_-@_-"/>
    <numFmt numFmtId="166" formatCode="&quot; &quot;#,##0&quot; &quot;;&quot; (&quot;#,##0&quot;)&quot;;&quot; - &quot;;&quot; &quot;@&quot; &quot;"/>
    <numFmt numFmtId="167" formatCode="_(* #,##0_);_(* \(#,##0\);_(* &quot;-&quot;_);_(@_)"/>
    <numFmt numFmtId="168" formatCode="_-* #,##0.00\ _P_t_s_-;\-* #,##0.00\ _P_t_s_-;_-* &quot;-&quot;\ _P_t_s_-;_-@_-"/>
    <numFmt numFmtId="169" formatCode="_(* #,##0.00_);_(* \(#,##0.00\);_(* &quot;-&quot;??_);_(@_)"/>
    <numFmt numFmtId="170" formatCode="_(* #,##0_);_(* \(#,##0\);_(* &quot;-&quot;??_);_(@_)"/>
    <numFmt numFmtId="171" formatCode="#,##0.00__;\-#,##0.00"/>
    <numFmt numFmtId="172" formatCode="###0"/>
    <numFmt numFmtId="173" formatCode="#,##0__;\-#,##0"/>
    <numFmt numFmtId="174" formatCode="_ * #,##0.00_ ;_ * \-#,##0.00_ ;_ * &quot;-&quot;_ ;_ @_ "/>
    <numFmt numFmtId="175" formatCode="_ * #,##0_______________ ;_ * \-#,##0_ ;_ * &quot;-&quot;???????_ ;_ @_ 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10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.5"/>
      <color indexed="8"/>
      <name val="Arial"/>
      <family val="2"/>
    </font>
    <font>
      <sz val="9"/>
      <color indexed="8"/>
      <name val="Arial"/>
      <family val="2"/>
    </font>
    <font>
      <b/>
      <sz val="10"/>
      <color rgb="FFFF0000"/>
      <name val="Arial"/>
      <family val="2"/>
    </font>
    <font>
      <b/>
      <sz val="18"/>
      <name val="Arial"/>
      <family val="2"/>
    </font>
    <font>
      <b/>
      <sz val="11"/>
      <name val="Calibri"/>
      <family val="2"/>
      <scheme val="minor"/>
    </font>
    <font>
      <sz val="7"/>
      <name val="Arial"/>
      <family val="2"/>
    </font>
    <font>
      <b/>
      <sz val="14"/>
      <name val="Arial"/>
      <family val="2"/>
    </font>
    <font>
      <sz val="8"/>
      <color rgb="FFFF000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8.5"/>
      <color indexed="8"/>
      <name val="Arial"/>
      <family val="2"/>
    </font>
    <font>
      <b/>
      <sz val="7"/>
      <name val="Arial"/>
      <family val="2"/>
    </font>
    <font>
      <b/>
      <sz val="13"/>
      <name val="Arial"/>
      <family val="2"/>
    </font>
    <font>
      <sz val="10"/>
      <color rgb="FFC00000"/>
      <name val="Arial"/>
      <family val="2"/>
    </font>
    <font>
      <b/>
      <i/>
      <sz val="6"/>
      <color rgb="FFFF0000"/>
      <name val="Albertus MT Lt"/>
    </font>
    <font>
      <b/>
      <i/>
      <sz val="8"/>
      <name val="Arial"/>
      <family val="2"/>
    </font>
    <font>
      <b/>
      <sz val="9"/>
      <color rgb="FFFF0000"/>
      <name val="Albertus MT Lt"/>
    </font>
    <font>
      <sz val="9"/>
      <color rgb="FFFF0000"/>
      <name val="Arial"/>
      <family val="2"/>
    </font>
    <font>
      <b/>
      <i/>
      <u/>
      <sz val="10"/>
      <name val="Arial"/>
      <family val="2"/>
    </font>
    <font>
      <b/>
      <sz val="7"/>
      <name val="Calibri"/>
      <family val="2"/>
      <scheme val="minor"/>
    </font>
    <font>
      <sz val="7"/>
      <color rgb="FFFF0000"/>
      <name val="Arial"/>
      <family val="2"/>
    </font>
    <font>
      <b/>
      <sz val="5"/>
      <name val="Arial"/>
      <family val="2"/>
    </font>
    <font>
      <b/>
      <sz val="6"/>
      <color rgb="FFFF0000"/>
      <name val="Arial"/>
      <family val="2"/>
    </font>
    <font>
      <b/>
      <sz val="7"/>
      <color rgb="FFFF0000"/>
      <name val="Arial"/>
      <family val="2"/>
    </font>
    <font>
      <b/>
      <sz val="9"/>
      <color rgb="FFFF000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6"/>
      <name val="Calibri"/>
      <family val="2"/>
      <scheme val="minor"/>
    </font>
    <font>
      <sz val="6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Albertus MT Lt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8.5"/>
      <color theme="0"/>
      <name val="Arial"/>
      <family val="2"/>
    </font>
    <font>
      <b/>
      <sz val="7"/>
      <color theme="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rgb="FFFF0000"/>
        <bgColor theme="4" tint="0.79998168889431442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/>
      <bottom style="medium">
        <color theme="0" tint="-0.14996795556505021"/>
      </bottom>
      <diagonal/>
    </border>
    <border>
      <left style="medium">
        <color theme="0"/>
      </left>
      <right style="medium">
        <color theme="0"/>
      </right>
      <top style="medium">
        <color theme="0" tint="-0.14996795556505021"/>
      </top>
      <bottom/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/>
      <right style="medium">
        <color theme="0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6795556505021"/>
      </left>
      <right style="medium">
        <color theme="0" tint="-0.14993743705557422"/>
      </right>
      <top/>
      <bottom/>
      <diagonal/>
    </border>
    <border>
      <left style="medium">
        <color theme="0" tint="-0.14996795556505021"/>
      </left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 tint="-0.14996795556505021"/>
      </left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/>
      <bottom/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149967955565050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6795556505021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/>
      <diagonal/>
    </border>
    <border>
      <left style="medium">
        <color theme="0" tint="-0.14990691854609822"/>
      </left>
      <right/>
      <top/>
      <bottom style="medium">
        <color theme="0" tint="-0.14996795556505021"/>
      </bottom>
      <diagonal/>
    </border>
    <border>
      <left/>
      <right style="medium">
        <color theme="0" tint="-0.14990691854609822"/>
      </right>
      <top/>
      <bottom style="medium">
        <color theme="0" tint="-0.14996795556505021"/>
      </bottom>
      <diagonal/>
    </border>
    <border>
      <left style="medium">
        <color theme="0"/>
      </left>
      <right/>
      <top style="medium">
        <color theme="0" tint="-0.14993743705557422"/>
      </top>
      <bottom/>
      <diagonal/>
    </border>
  </borders>
  <cellStyleXfs count="18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16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</cellStyleXfs>
  <cellXfs count="930">
    <xf numFmtId="0" fontId="0" fillId="0" borderId="0" xfId="0"/>
    <xf numFmtId="0" fontId="4" fillId="0" borderId="0" xfId="2"/>
    <xf numFmtId="0" fontId="3" fillId="0" borderId="0" xfId="1" applyFont="1" applyAlignment="1">
      <alignment vertical="center"/>
    </xf>
    <xf numFmtId="0" fontId="5" fillId="0" borderId="0" xfId="2" applyFont="1"/>
    <xf numFmtId="0" fontId="5" fillId="0" borderId="0" xfId="1" applyFont="1" applyAlignment="1">
      <alignment vertical="center"/>
    </xf>
    <xf numFmtId="165" fontId="8" fillId="0" borderId="0" xfId="3" applyNumberFormat="1" applyFont="1" applyFill="1" applyBorder="1" applyAlignment="1">
      <alignment horizontal="right"/>
    </xf>
    <xf numFmtId="0" fontId="15" fillId="0" borderId="0" xfId="2" applyFont="1"/>
    <xf numFmtId="165" fontId="16" fillId="0" borderId="5" xfId="3" applyNumberFormat="1" applyFont="1" applyFill="1" applyBorder="1" applyAlignment="1">
      <alignment horizontal="right"/>
    </xf>
    <xf numFmtId="41" fontId="17" fillId="4" borderId="0" xfId="4" applyFont="1" applyFill="1" applyAlignment="1">
      <alignment horizontal="left" wrapText="1"/>
    </xf>
    <xf numFmtId="0" fontId="18" fillId="0" borderId="0" xfId="2" applyFont="1"/>
    <xf numFmtId="0" fontId="19" fillId="0" borderId="0" xfId="6" applyFont="1" applyAlignment="1">
      <alignment horizontal="left" indent="1"/>
    </xf>
    <xf numFmtId="0" fontId="19" fillId="0" borderId="0" xfId="6" applyFont="1" applyAlignment="1">
      <alignment horizontal="left" vertical="center" indent="1"/>
    </xf>
    <xf numFmtId="0" fontId="20" fillId="0" borderId="0" xfId="2" applyFont="1"/>
    <xf numFmtId="165" fontId="19" fillId="0" borderId="0" xfId="2" applyNumberFormat="1" applyFont="1" applyAlignment="1">
      <alignment horizontal="center" vertical="center"/>
    </xf>
    <xf numFmtId="0" fontId="22" fillId="0" borderId="0" xfId="2" applyFont="1"/>
    <xf numFmtId="0" fontId="22" fillId="4" borderId="0" xfId="7" applyFont="1" applyFill="1" applyAlignment="1">
      <alignment vertical="center"/>
    </xf>
    <xf numFmtId="0" fontId="17" fillId="0" borderId="0" xfId="2" applyFont="1"/>
    <xf numFmtId="0" fontId="14" fillId="0" borderId="0" xfId="2" applyFont="1"/>
    <xf numFmtId="0" fontId="23" fillId="0" borderId="0" xfId="2" applyFont="1"/>
    <xf numFmtId="0" fontId="12" fillId="0" borderId="0" xfId="2" applyFont="1"/>
    <xf numFmtId="0" fontId="8" fillId="4" borderId="0" xfId="2" applyFont="1" applyFill="1" applyAlignment="1">
      <alignment vertical="center"/>
    </xf>
    <xf numFmtId="0" fontId="4" fillId="4" borderId="0" xfId="2" applyFill="1" applyAlignment="1">
      <alignment vertical="center"/>
    </xf>
    <xf numFmtId="165" fontId="6" fillId="0" borderId="0" xfId="3" applyNumberFormat="1" applyFont="1" applyFill="1" applyBorder="1" applyAlignment="1">
      <alignment horizontal="left"/>
    </xf>
    <xf numFmtId="165" fontId="12" fillId="0" borderId="0" xfId="3" applyNumberFormat="1" applyFont="1" applyFill="1" applyBorder="1" applyAlignment="1">
      <alignment horizontal="left"/>
    </xf>
    <xf numFmtId="165" fontId="12" fillId="0" borderId="4" xfId="3" applyNumberFormat="1" applyFont="1" applyFill="1" applyBorder="1" applyAlignment="1">
      <alignment horizontal="left"/>
    </xf>
    <xf numFmtId="165" fontId="12" fillId="2" borderId="0" xfId="3" applyNumberFormat="1" applyFont="1" applyFill="1" applyBorder="1" applyAlignment="1">
      <alignment horizontal="left"/>
    </xf>
    <xf numFmtId="0" fontId="24" fillId="0" borderId="0" xfId="2" applyFont="1"/>
    <xf numFmtId="0" fontId="10" fillId="0" borderId="0" xfId="2" applyFont="1"/>
    <xf numFmtId="0" fontId="8" fillId="0" borderId="0" xfId="2" applyFont="1"/>
    <xf numFmtId="0" fontId="4" fillId="5" borderId="0" xfId="2" applyFill="1"/>
    <xf numFmtId="0" fontId="14" fillId="5" borderId="0" xfId="2" applyFont="1" applyFill="1"/>
    <xf numFmtId="0" fontId="14" fillId="4" borderId="0" xfId="2" applyFont="1" applyFill="1"/>
    <xf numFmtId="165" fontId="4" fillId="0" borderId="0" xfId="2" applyNumberFormat="1"/>
    <xf numFmtId="165" fontId="4" fillId="2" borderId="9" xfId="2" applyNumberFormat="1" applyFill="1" applyBorder="1"/>
    <xf numFmtId="0" fontId="14" fillId="0" borderId="0" xfId="2" applyFont="1" applyAlignment="1">
      <alignment horizontal="center"/>
    </xf>
    <xf numFmtId="0" fontId="4" fillId="0" borderId="0" xfId="2" applyAlignment="1">
      <alignment horizontal="center"/>
    </xf>
    <xf numFmtId="0" fontId="15" fillId="4" borderId="5" xfId="2" applyFont="1" applyFill="1" applyBorder="1" applyAlignment="1">
      <alignment horizontal="center"/>
    </xf>
    <xf numFmtId="0" fontId="15" fillId="6" borderId="0" xfId="2" applyFont="1" applyFill="1" applyAlignment="1">
      <alignment horizontal="center"/>
    </xf>
    <xf numFmtId="170" fontId="22" fillId="4" borderId="0" xfId="8" applyNumberFormat="1" applyFont="1" applyFill="1" applyBorder="1"/>
    <xf numFmtId="167" fontId="22" fillId="4" borderId="0" xfId="9" applyFont="1" applyFill="1" applyBorder="1"/>
    <xf numFmtId="0" fontId="25" fillId="4" borderId="0" xfId="5" applyFont="1" applyFill="1" applyAlignment="1">
      <alignment vertical="center"/>
    </xf>
    <xf numFmtId="0" fontId="26" fillId="4" borderId="0" xfId="5" applyFont="1" applyFill="1" applyAlignment="1">
      <alignment vertical="center"/>
    </xf>
    <xf numFmtId="0" fontId="27" fillId="4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0" fontId="25" fillId="4" borderId="0" xfId="5" applyFont="1" applyFill="1" applyAlignment="1">
      <alignment horizontal="center" vertical="center"/>
    </xf>
    <xf numFmtId="0" fontId="8" fillId="4" borderId="0" xfId="5" applyFont="1" applyFill="1" applyAlignment="1">
      <alignment horizontal="center" vertical="center"/>
    </xf>
    <xf numFmtId="0" fontId="21" fillId="2" borderId="3" xfId="5" applyFont="1" applyFill="1" applyBorder="1" applyAlignment="1">
      <alignment horizontal="center" vertical="center"/>
    </xf>
    <xf numFmtId="165" fontId="21" fillId="0" borderId="0" xfId="3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21" fillId="2" borderId="1" xfId="3" applyNumberFormat="1" applyFont="1" applyFill="1" applyBorder="1" applyAlignment="1">
      <alignment horizontal="right"/>
    </xf>
    <xf numFmtId="0" fontId="9" fillId="2" borderId="6" xfId="5" applyFont="1" applyFill="1" applyBorder="1"/>
    <xf numFmtId="165" fontId="4" fillId="2" borderId="4" xfId="3" applyNumberFormat="1" applyFont="1" applyFill="1" applyBorder="1" applyAlignment="1">
      <alignment horizontal="right"/>
    </xf>
    <xf numFmtId="0" fontId="21" fillId="4" borderId="0" xfId="5" applyFont="1" applyFill="1" applyAlignment="1">
      <alignment horizontal="left"/>
    </xf>
    <xf numFmtId="0" fontId="22" fillId="4" borderId="0" xfId="5" applyFont="1" applyFill="1"/>
    <xf numFmtId="0" fontId="22" fillId="4" borderId="0" xfId="5" applyFont="1" applyFill="1" applyAlignment="1">
      <alignment vertical="center"/>
    </xf>
    <xf numFmtId="0" fontId="17" fillId="4" borderId="0" xfId="5" applyFont="1" applyFill="1" applyAlignment="1">
      <alignment vertical="center"/>
    </xf>
    <xf numFmtId="0" fontId="21" fillId="4" borderId="0" xfId="5" applyFont="1" applyFill="1" applyAlignment="1">
      <alignment vertical="center"/>
    </xf>
    <xf numFmtId="0" fontId="4" fillId="4" borderId="0" xfId="5" applyFont="1" applyFill="1" applyAlignment="1">
      <alignment vertical="center"/>
    </xf>
    <xf numFmtId="0" fontId="22" fillId="4" borderId="0" xfId="5" applyFont="1" applyFill="1" applyAlignment="1">
      <alignment horizontal="left"/>
    </xf>
    <xf numFmtId="0" fontId="21" fillId="4" borderId="0" xfId="5" applyFont="1" applyFill="1" applyAlignment="1">
      <alignment horizontal="left" vertical="center"/>
    </xf>
    <xf numFmtId="0" fontId="9" fillId="4" borderId="0" xfId="5" applyFont="1" applyFill="1" applyAlignment="1">
      <alignment vertical="center"/>
    </xf>
    <xf numFmtId="0" fontId="4" fillId="0" borderId="0" xfId="2" applyAlignment="1">
      <alignment vertical="center"/>
    </xf>
    <xf numFmtId="0" fontId="14" fillId="4" borderId="0" xfId="5" quotePrefix="1" applyFont="1" applyFill="1" applyAlignment="1">
      <alignment horizontal="left"/>
    </xf>
    <xf numFmtId="0" fontId="25" fillId="4" borderId="0" xfId="1" applyFont="1" applyFill="1" applyAlignment="1">
      <alignment vertical="center"/>
    </xf>
    <xf numFmtId="0" fontId="27" fillId="4" borderId="0" xfId="1" applyFont="1" applyFill="1" applyAlignment="1">
      <alignment vertical="center"/>
    </xf>
    <xf numFmtId="0" fontId="25" fillId="4" borderId="0" xfId="1" applyFont="1" applyFill="1" applyAlignment="1">
      <alignment horizontal="center" vertical="center"/>
    </xf>
    <xf numFmtId="165" fontId="6" fillId="0" borderId="0" xfId="3" applyNumberFormat="1" applyFont="1" applyFill="1" applyBorder="1" applyAlignment="1">
      <alignment horizontal="right"/>
    </xf>
    <xf numFmtId="165" fontId="12" fillId="0" borderId="0" xfId="3" applyNumberFormat="1" applyFont="1" applyFill="1" applyBorder="1" applyAlignment="1">
      <alignment horizontal="right"/>
    </xf>
    <xf numFmtId="173" fontId="6" fillId="0" borderId="0" xfId="3" applyNumberFormat="1" applyFont="1" applyFill="1" applyBorder="1" applyAlignment="1">
      <alignment horizontal="right" indent="2"/>
    </xf>
    <xf numFmtId="1" fontId="4" fillId="0" borderId="0" xfId="2" applyNumberFormat="1"/>
    <xf numFmtId="173" fontId="12" fillId="0" borderId="0" xfId="3" applyNumberFormat="1" applyFont="1" applyFill="1" applyBorder="1" applyAlignment="1">
      <alignment horizontal="right" indent="2"/>
    </xf>
    <xf numFmtId="173" fontId="12" fillId="2" borderId="0" xfId="3" applyNumberFormat="1" applyFont="1" applyFill="1" applyBorder="1" applyAlignment="1">
      <alignment horizontal="right" indent="2"/>
    </xf>
    <xf numFmtId="0" fontId="31" fillId="4" borderId="0" xfId="1" applyFont="1" applyFill="1"/>
    <xf numFmtId="41" fontId="31" fillId="4" borderId="0" xfId="1" applyNumberFormat="1" applyFont="1" applyFill="1"/>
    <xf numFmtId="0" fontId="4" fillId="4" borderId="0" xfId="2" applyFill="1"/>
    <xf numFmtId="2" fontId="31" fillId="7" borderId="0" xfId="1" applyNumberFormat="1" applyFont="1" applyFill="1" applyAlignment="1">
      <alignment horizontal="right" wrapText="1"/>
    </xf>
    <xf numFmtId="0" fontId="4" fillId="0" borderId="0" xfId="2" applyAlignment="1">
      <alignment horizontal="center" wrapText="1"/>
    </xf>
    <xf numFmtId="0" fontId="4" fillId="0" borderId="0" xfId="2" applyAlignment="1">
      <alignment wrapText="1"/>
    </xf>
    <xf numFmtId="167" fontId="4" fillId="0" borderId="0" xfId="2" applyNumberFormat="1"/>
    <xf numFmtId="167" fontId="4" fillId="0" borderId="0" xfId="2" applyNumberFormat="1" applyAlignment="1">
      <alignment horizontal="center"/>
    </xf>
    <xf numFmtId="0" fontId="10" fillId="0" borderId="0" xfId="2" applyFont="1" applyAlignment="1">
      <alignment vertical="center"/>
    </xf>
    <xf numFmtId="0" fontId="4" fillId="0" borderId="10" xfId="2" applyBorder="1" applyAlignment="1">
      <alignment horizontal="left" indent="1"/>
    </xf>
    <xf numFmtId="0" fontId="4" fillId="0" borderId="10" xfId="2" applyBorder="1"/>
    <xf numFmtId="0" fontId="4" fillId="0" borderId="11" xfId="2" applyBorder="1"/>
    <xf numFmtId="0" fontId="11" fillId="2" borderId="3" xfId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right"/>
    </xf>
    <xf numFmtId="165" fontId="17" fillId="0" borderId="0" xfId="3" applyNumberFormat="1" applyFont="1" applyFill="1" applyBorder="1" applyAlignment="1">
      <alignment horizontal="right"/>
    </xf>
    <xf numFmtId="0" fontId="4" fillId="0" borderId="10" xfId="2" applyBorder="1" applyAlignment="1">
      <alignment horizontal="left"/>
    </xf>
    <xf numFmtId="167" fontId="9" fillId="3" borderId="9" xfId="1" applyNumberFormat="1" applyFont="1" applyFill="1" applyBorder="1" applyAlignment="1">
      <alignment horizontal="right" vertical="center" wrapText="1"/>
    </xf>
    <xf numFmtId="0" fontId="13" fillId="7" borderId="0" xfId="1" applyFont="1" applyFill="1" applyAlignment="1">
      <alignment vertical="center" wrapText="1"/>
    </xf>
    <xf numFmtId="167" fontId="13" fillId="4" borderId="0" xfId="1" applyNumberFormat="1" applyFont="1" applyFill="1" applyAlignment="1">
      <alignment horizontal="right" vertical="center"/>
    </xf>
    <xf numFmtId="167" fontId="14" fillId="4" borderId="0" xfId="2" applyNumberFormat="1" applyFont="1" applyFill="1" applyAlignment="1">
      <alignment horizontal="center"/>
    </xf>
    <xf numFmtId="2" fontId="14" fillId="4" borderId="0" xfId="2" applyNumberFormat="1" applyFont="1" applyFill="1" applyAlignment="1">
      <alignment horizontal="right"/>
    </xf>
    <xf numFmtId="0" fontId="14" fillId="4" borderId="0" xfId="2" applyFont="1" applyFill="1" applyAlignment="1">
      <alignment horizontal="center"/>
    </xf>
    <xf numFmtId="0" fontId="11" fillId="2" borderId="0" xfId="1" applyFont="1" applyFill="1" applyAlignment="1">
      <alignment horizontal="center" vertical="center"/>
    </xf>
    <xf numFmtId="165" fontId="33" fillId="2" borderId="7" xfId="3" applyNumberFormat="1" applyFont="1" applyFill="1" applyBorder="1" applyAlignment="1">
      <alignment horizontal="right"/>
    </xf>
    <xf numFmtId="0" fontId="4" fillId="2" borderId="0" xfId="3" applyNumberFormat="1" applyFont="1" applyFill="1" applyBorder="1" applyAlignment="1">
      <alignment horizontal="right" indent="1"/>
    </xf>
    <xf numFmtId="164" fontId="4" fillId="2" borderId="0" xfId="3" applyNumberFormat="1" applyFont="1" applyFill="1" applyBorder="1" applyAlignment="1">
      <alignment horizontal="right" indent="2"/>
    </xf>
    <xf numFmtId="0" fontId="9" fillId="7" borderId="0" xfId="5" applyFont="1" applyFill="1" applyAlignment="1">
      <alignment horizontal="left" wrapText="1"/>
    </xf>
    <xf numFmtId="0" fontId="34" fillId="0" borderId="0" xfId="2" applyFont="1" applyAlignment="1">
      <alignment horizontal="right"/>
    </xf>
    <xf numFmtId="0" fontId="10" fillId="4" borderId="0" xfId="1" applyFont="1" applyFill="1" applyAlignment="1">
      <alignment vertical="center"/>
    </xf>
    <xf numFmtId="0" fontId="33" fillId="0" borderId="0" xfId="2" applyFont="1"/>
    <xf numFmtId="0" fontId="21" fillId="0" borderId="0" xfId="2" applyFont="1"/>
    <xf numFmtId="167" fontId="14" fillId="4" borderId="0" xfId="1" applyNumberFormat="1" applyFont="1" applyFill="1" applyAlignment="1">
      <alignment horizontal="right" vertical="center"/>
    </xf>
    <xf numFmtId="0" fontId="21" fillId="0" borderId="0" xfId="6" applyFont="1"/>
    <xf numFmtId="0" fontId="36" fillId="0" borderId="0" xfId="2" applyFont="1"/>
    <xf numFmtId="0" fontId="37" fillId="4" borderId="0" xfId="1" applyFont="1" applyFill="1" applyAlignment="1">
      <alignment horizontal="center" vertical="center"/>
    </xf>
    <xf numFmtId="0" fontId="26" fillId="4" borderId="0" xfId="1" applyFont="1" applyFill="1" applyAlignment="1">
      <alignment vertical="center"/>
    </xf>
    <xf numFmtId="0" fontId="26" fillId="4" borderId="0" xfId="1" applyFont="1" applyFill="1" applyAlignment="1">
      <alignment horizontal="center" vertical="center"/>
    </xf>
    <xf numFmtId="171" fontId="6" fillId="0" borderId="0" xfId="3" applyNumberFormat="1" applyFont="1" applyFill="1" applyBorder="1" applyAlignment="1">
      <alignment horizontal="right" indent="2"/>
    </xf>
    <xf numFmtId="171" fontId="12" fillId="0" borderId="0" xfId="3" applyNumberFormat="1" applyFont="1" applyFill="1" applyBorder="1" applyAlignment="1">
      <alignment horizontal="right" indent="2"/>
    </xf>
    <xf numFmtId="0" fontId="8" fillId="4" borderId="0" xfId="1" applyFont="1" applyFill="1" applyAlignment="1">
      <alignment horizontal="center" vertical="center"/>
    </xf>
    <xf numFmtId="173" fontId="12" fillId="2" borderId="5" xfId="3" applyNumberFormat="1" applyFont="1" applyFill="1" applyBorder="1" applyAlignment="1">
      <alignment horizontal="right" indent="2"/>
    </xf>
    <xf numFmtId="0" fontId="31" fillId="4" borderId="9" xfId="1" applyFont="1" applyFill="1" applyBorder="1"/>
    <xf numFmtId="2" fontId="31" fillId="7" borderId="0" xfId="1" applyNumberFormat="1" applyFont="1" applyFill="1" applyAlignment="1">
      <alignment horizontal="center" wrapText="1"/>
    </xf>
    <xf numFmtId="0" fontId="37" fillId="4" borderId="0" xfId="5" applyFont="1" applyFill="1"/>
    <xf numFmtId="0" fontId="21" fillId="4" borderId="0" xfId="5" applyFont="1" applyFill="1"/>
    <xf numFmtId="0" fontId="11" fillId="4" borderId="0" xfId="5" applyFont="1" applyFill="1" applyAlignment="1">
      <alignment vertical="center"/>
    </xf>
    <xf numFmtId="173" fontId="4" fillId="0" borderId="0" xfId="3" applyNumberFormat="1" applyFont="1" applyFill="1" applyBorder="1" applyAlignment="1">
      <alignment horizontal="right" indent="1"/>
    </xf>
    <xf numFmtId="0" fontId="17" fillId="4" borderId="0" xfId="5" applyFont="1" applyFill="1" applyAlignment="1">
      <alignment horizontal="left"/>
    </xf>
    <xf numFmtId="0" fontId="8" fillId="4" borderId="0" xfId="2" applyFont="1" applyFill="1" applyAlignment="1">
      <alignment horizontal="left"/>
    </xf>
    <xf numFmtId="167" fontId="25" fillId="4" borderId="0" xfId="5" applyNumberFormat="1" applyFont="1" applyFill="1" applyAlignment="1">
      <alignment horizontal="center" vertical="center"/>
    </xf>
    <xf numFmtId="167" fontId="25" fillId="4" borderId="0" xfId="5" applyNumberFormat="1" applyFont="1" applyFill="1" applyAlignment="1">
      <alignment vertical="center"/>
    </xf>
    <xf numFmtId="167" fontId="27" fillId="4" borderId="0" xfId="5" applyNumberFormat="1" applyFont="1" applyFill="1" applyAlignment="1">
      <alignment vertical="center"/>
    </xf>
    <xf numFmtId="167" fontId="6" fillId="2" borderId="9" xfId="5" applyNumberFormat="1" applyFont="1" applyFill="1" applyBorder="1" applyAlignment="1">
      <alignment horizontal="center" vertical="center"/>
    </xf>
    <xf numFmtId="167" fontId="21" fillId="2" borderId="9" xfId="11" applyNumberFormat="1" applyFont="1" applyFill="1" applyBorder="1" applyAlignment="1">
      <alignment horizontal="center" vertical="center" wrapText="1"/>
    </xf>
    <xf numFmtId="167" fontId="4" fillId="2" borderId="6" xfId="5" applyNumberFormat="1" applyFont="1" applyFill="1" applyBorder="1" applyAlignment="1">
      <alignment vertical="center"/>
    </xf>
    <xf numFmtId="0" fontId="38" fillId="8" borderId="0" xfId="2" applyFont="1" applyFill="1"/>
    <xf numFmtId="165" fontId="15" fillId="0" borderId="0" xfId="2" applyNumberFormat="1" applyFont="1"/>
    <xf numFmtId="0" fontId="40" fillId="0" borderId="0" xfId="2" applyFont="1"/>
    <xf numFmtId="0" fontId="41" fillId="5" borderId="0" xfId="2" applyFont="1" applyFill="1"/>
    <xf numFmtId="0" fontId="42" fillId="5" borderId="0" xfId="2" applyFont="1" applyFill="1" applyAlignment="1">
      <alignment horizontal="left"/>
    </xf>
    <xf numFmtId="165" fontId="15" fillId="0" borderId="4" xfId="3" applyNumberFormat="1" applyFont="1" applyFill="1" applyBorder="1" applyAlignment="1">
      <alignment horizontal="right"/>
    </xf>
    <xf numFmtId="0" fontId="15" fillId="5" borderId="0" xfId="2" applyFont="1" applyFill="1" applyAlignment="1">
      <alignment horizontal="left"/>
    </xf>
    <xf numFmtId="41" fontId="21" fillId="0" borderId="0" xfId="3" applyNumberFormat="1" applyFont="1" applyFill="1" applyBorder="1" applyAlignment="1">
      <alignment horizontal="right" indent="1"/>
    </xf>
    <xf numFmtId="41" fontId="4" fillId="0" borderId="0" xfId="3" applyNumberFormat="1" applyFont="1" applyFill="1" applyBorder="1" applyAlignment="1">
      <alignment horizontal="right" indent="1"/>
    </xf>
    <xf numFmtId="0" fontId="21" fillId="2" borderId="0" xfId="5" applyFont="1" applyFill="1" applyAlignment="1">
      <alignment horizontal="center" vertical="center"/>
    </xf>
    <xf numFmtId="165" fontId="21" fillId="9" borderId="7" xfId="3" applyNumberFormat="1" applyFont="1" applyFill="1" applyBorder="1" applyAlignment="1">
      <alignment horizontal="right"/>
    </xf>
    <xf numFmtId="165" fontId="21" fillId="9" borderId="8" xfId="3" applyNumberFormat="1" applyFont="1" applyFill="1" applyBorder="1" applyAlignment="1">
      <alignment horizontal="right"/>
    </xf>
    <xf numFmtId="165" fontId="4" fillId="9" borderId="0" xfId="3" applyNumberFormat="1" applyFont="1" applyFill="1" applyBorder="1" applyAlignment="1">
      <alignment horizontal="right"/>
    </xf>
    <xf numFmtId="165" fontId="4" fillId="9" borderId="6" xfId="3" applyNumberFormat="1" applyFont="1" applyFill="1" applyBorder="1" applyAlignment="1">
      <alignment horizontal="right"/>
    </xf>
    <xf numFmtId="0" fontId="43" fillId="4" borderId="0" xfId="5" applyFont="1" applyFill="1" applyAlignment="1">
      <alignment vertical="center"/>
    </xf>
    <xf numFmtId="41" fontId="6" fillId="0" borderId="0" xfId="3" applyNumberFormat="1" applyFont="1" applyFill="1" applyBorder="1" applyAlignment="1">
      <alignment horizontal="right" indent="1"/>
    </xf>
    <xf numFmtId="41" fontId="12" fillId="0" borderId="0" xfId="3" applyNumberFormat="1" applyFont="1" applyFill="1" applyBorder="1" applyAlignment="1">
      <alignment horizontal="right" indent="1"/>
    </xf>
    <xf numFmtId="0" fontId="6" fillId="0" borderId="0" xfId="2" applyFont="1"/>
    <xf numFmtId="0" fontId="32" fillId="4" borderId="0" xfId="5" applyFont="1" applyFill="1" applyAlignment="1">
      <alignment vertical="center"/>
    </xf>
    <xf numFmtId="0" fontId="6" fillId="4" borderId="0" xfId="5" applyFont="1" applyFill="1"/>
    <xf numFmtId="0" fontId="6" fillId="4" borderId="0" xfId="5" applyFont="1" applyFill="1" applyAlignment="1">
      <alignment vertical="center"/>
    </xf>
    <xf numFmtId="0" fontId="18" fillId="4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4" fillId="0" borderId="0" xfId="2" applyAlignment="1">
      <alignment horizontal="right"/>
    </xf>
    <xf numFmtId="0" fontId="4" fillId="0" borderId="0" xfId="2" applyAlignment="1">
      <alignment horizontal="left" indent="1"/>
    </xf>
    <xf numFmtId="174" fontId="6" fillId="0" borderId="0" xfId="3" applyNumberFormat="1" applyFont="1" applyFill="1" applyBorder="1" applyAlignment="1">
      <alignment horizontal="right" indent="1"/>
    </xf>
    <xf numFmtId="174" fontId="12" fillId="0" borderId="0" xfId="3" applyNumberFormat="1" applyFont="1" applyFill="1" applyBorder="1" applyAlignment="1">
      <alignment horizontal="right" indent="1"/>
    </xf>
    <xf numFmtId="41" fontId="22" fillId="4" borderId="0" xfId="4" applyFont="1" applyFill="1" applyAlignment="1">
      <alignment wrapText="1"/>
    </xf>
    <xf numFmtId="167" fontId="25" fillId="4" borderId="0" xfId="5" applyNumberFormat="1" applyFont="1" applyFill="1" applyAlignment="1">
      <alignment horizontal="left" vertical="center"/>
    </xf>
    <xf numFmtId="167" fontId="31" fillId="4" borderId="0" xfId="5" applyNumberFormat="1" applyFont="1" applyFill="1" applyAlignment="1">
      <alignment vertical="center"/>
    </xf>
    <xf numFmtId="0" fontId="37" fillId="0" borderId="0" xfId="1" applyFont="1"/>
    <xf numFmtId="0" fontId="10" fillId="0" borderId="0" xfId="1" applyFont="1"/>
    <xf numFmtId="0" fontId="37" fillId="0" borderId="0" xfId="1" applyFont="1" applyAlignment="1">
      <alignment horizontal="center" vertical="center"/>
    </xf>
    <xf numFmtId="172" fontId="21" fillId="0" borderId="0" xfId="3" applyNumberFormat="1" applyFont="1" applyFill="1" applyBorder="1" applyAlignment="1">
      <alignment horizontal="right" indent="1"/>
    </xf>
    <xf numFmtId="166" fontId="21" fillId="0" borderId="0" xfId="3" applyNumberFormat="1" applyFont="1" applyFill="1" applyBorder="1" applyAlignment="1">
      <alignment horizontal="right" indent="1"/>
    </xf>
    <xf numFmtId="172" fontId="4" fillId="0" borderId="0" xfId="3" applyNumberFormat="1" applyFont="1" applyFill="1" applyBorder="1" applyAlignment="1">
      <alignment horizontal="right" indent="1"/>
    </xf>
    <xf numFmtId="166" fontId="4" fillId="0" borderId="0" xfId="3" applyNumberFormat="1" applyFont="1" applyFill="1" applyBorder="1" applyAlignment="1">
      <alignment horizontal="right" indent="1"/>
    </xf>
    <xf numFmtId="41" fontId="17" fillId="4" borderId="0" xfId="4" applyFont="1" applyFill="1" applyAlignment="1">
      <alignment wrapText="1"/>
    </xf>
    <xf numFmtId="167" fontId="8" fillId="4" borderId="0" xfId="5" applyNumberFormat="1" applyFont="1" applyFill="1" applyAlignment="1">
      <alignment vertical="center"/>
    </xf>
    <xf numFmtId="167" fontId="10" fillId="4" borderId="0" xfId="5" applyNumberFormat="1" applyFont="1" applyFill="1" applyAlignment="1">
      <alignment vertical="center"/>
    </xf>
    <xf numFmtId="0" fontId="8" fillId="0" borderId="0" xfId="2" applyFont="1" applyAlignment="1">
      <alignment wrapText="1"/>
    </xf>
    <xf numFmtId="0" fontId="8" fillId="0" borderId="0" xfId="14" applyFont="1" applyAlignment="1">
      <alignment horizontal="center" vertical="center" wrapText="1"/>
    </xf>
    <xf numFmtId="0" fontId="4" fillId="0" borderId="0" xfId="14"/>
    <xf numFmtId="0" fontId="21" fillId="2" borderId="3" xfId="14" applyFont="1" applyFill="1" applyBorder="1" applyAlignment="1">
      <alignment horizontal="center" vertical="center" wrapText="1"/>
    </xf>
    <xf numFmtId="165" fontId="6" fillId="2" borderId="2" xfId="2" applyNumberFormat="1" applyFont="1" applyFill="1" applyBorder="1" applyAlignment="1">
      <alignment vertical="center"/>
    </xf>
    <xf numFmtId="165" fontId="6" fillId="2" borderId="3" xfId="2" applyNumberFormat="1" applyFont="1" applyFill="1" applyBorder="1" applyAlignment="1">
      <alignment vertical="center"/>
    </xf>
    <xf numFmtId="0" fontId="48" fillId="0" borderId="0" xfId="2" applyFont="1"/>
    <xf numFmtId="0" fontId="48" fillId="0" borderId="0" xfId="2" applyFont="1" applyAlignment="1">
      <alignment horizontal="center" vertical="center" wrapText="1"/>
    </xf>
    <xf numFmtId="167" fontId="8" fillId="0" borderId="0" xfId="16" applyNumberFormat="1" applyFont="1" applyAlignment="1">
      <alignment vertical="center"/>
    </xf>
    <xf numFmtId="167" fontId="10" fillId="0" borderId="0" xfId="16" applyNumberFormat="1" applyFont="1" applyAlignment="1">
      <alignment vertical="center"/>
    </xf>
    <xf numFmtId="167" fontId="10" fillId="0" borderId="0" xfId="16" applyNumberFormat="1" applyFont="1" applyAlignment="1">
      <alignment horizontal="center" vertical="center"/>
    </xf>
    <xf numFmtId="172" fontId="21" fillId="2" borderId="7" xfId="3" applyNumberFormat="1" applyFont="1" applyFill="1" applyBorder="1" applyAlignment="1">
      <alignment horizontal="right" indent="1"/>
    </xf>
    <xf numFmtId="172" fontId="21" fillId="2" borderId="8" xfId="3" applyNumberFormat="1" applyFont="1" applyFill="1" applyBorder="1" applyAlignment="1">
      <alignment horizontal="right" indent="1"/>
    </xf>
    <xf numFmtId="172" fontId="4" fillId="2" borderId="0" xfId="3" applyNumberFormat="1" applyFont="1" applyFill="1" applyBorder="1" applyAlignment="1">
      <alignment horizontal="right" indent="1"/>
    </xf>
    <xf numFmtId="166" fontId="4" fillId="2" borderId="0" xfId="3" applyNumberFormat="1" applyFont="1" applyFill="1" applyBorder="1" applyAlignment="1">
      <alignment horizontal="right" indent="1"/>
    </xf>
    <xf numFmtId="0" fontId="49" fillId="0" borderId="0" xfId="2" applyFont="1"/>
    <xf numFmtId="167" fontId="8" fillId="4" borderId="0" xfId="5" applyNumberFormat="1" applyFont="1" applyFill="1" applyAlignment="1">
      <alignment horizontal="center" vertical="center"/>
    </xf>
    <xf numFmtId="167" fontId="26" fillId="4" borderId="0" xfId="5" applyNumberFormat="1" applyFont="1" applyFill="1" applyAlignment="1">
      <alignment horizontal="center" vertical="center"/>
    </xf>
    <xf numFmtId="167" fontId="46" fillId="0" borderId="0" xfId="5" applyNumberFormat="1" applyFont="1" applyAlignment="1">
      <alignment horizontal="center" vertical="center" wrapText="1"/>
    </xf>
    <xf numFmtId="167" fontId="46" fillId="0" borderId="0" xfId="5" applyNumberFormat="1" applyFont="1" applyAlignment="1">
      <alignment horizontal="right" vertical="center" wrapText="1"/>
    </xf>
    <xf numFmtId="167" fontId="46" fillId="0" borderId="0" xfId="5" applyNumberFormat="1" applyFont="1" applyAlignment="1">
      <alignment vertical="center"/>
    </xf>
    <xf numFmtId="1" fontId="46" fillId="0" borderId="0" xfId="5" applyNumberFormat="1" applyFont="1" applyAlignment="1">
      <alignment horizontal="left" vertical="center" wrapText="1"/>
    </xf>
    <xf numFmtId="167" fontId="46" fillId="0" borderId="0" xfId="5" applyNumberFormat="1" applyFont="1" applyAlignment="1">
      <alignment horizontal="right" vertical="center"/>
    </xf>
    <xf numFmtId="167" fontId="31" fillId="0" borderId="0" xfId="5" applyNumberFormat="1" applyFont="1" applyAlignment="1">
      <alignment horizontal="right" vertical="center"/>
    </xf>
    <xf numFmtId="1" fontId="31" fillId="0" borderId="0" xfId="5" applyNumberFormat="1" applyFont="1" applyAlignment="1">
      <alignment horizontal="left" vertical="center" wrapText="1"/>
    </xf>
    <xf numFmtId="167" fontId="31" fillId="0" borderId="0" xfId="5" applyNumberFormat="1" applyFont="1" applyAlignment="1">
      <alignment horizontal="right" vertical="center" wrapText="1"/>
    </xf>
    <xf numFmtId="165" fontId="45" fillId="2" borderId="2" xfId="3" applyNumberFormat="1" applyFont="1" applyFill="1" applyBorder="1" applyAlignment="1">
      <alignment horizontal="right" vertical="center"/>
    </xf>
    <xf numFmtId="165" fontId="45" fillId="2" borderId="3" xfId="3" applyNumberFormat="1" applyFont="1" applyFill="1" applyBorder="1" applyAlignment="1">
      <alignment horizontal="right" vertical="center"/>
    </xf>
    <xf numFmtId="0" fontId="50" fillId="6" borderId="0" xfId="2" applyFont="1" applyFill="1"/>
    <xf numFmtId="0" fontId="51" fillId="0" borderId="0" xfId="2" applyFont="1"/>
    <xf numFmtId="0" fontId="52" fillId="6" borderId="0" xfId="2" applyFont="1" applyFill="1" applyAlignment="1">
      <alignment horizontal="center"/>
    </xf>
    <xf numFmtId="9" fontId="53" fillId="0" borderId="0" xfId="15" applyFont="1" applyAlignment="1">
      <alignment horizontal="center"/>
    </xf>
    <xf numFmtId="0" fontId="54" fillId="0" borderId="0" xfId="2" applyFont="1"/>
    <xf numFmtId="167" fontId="47" fillId="0" borderId="0" xfId="5" applyNumberFormat="1" applyFont="1" applyAlignment="1">
      <alignment vertical="center"/>
    </xf>
    <xf numFmtId="0" fontId="36" fillId="10" borderId="0" xfId="2" applyFont="1" applyFill="1" applyAlignment="1">
      <alignment horizontal="center"/>
    </xf>
    <xf numFmtId="0" fontId="56" fillId="10" borderId="0" xfId="2" applyFont="1" applyFill="1" applyAlignment="1">
      <alignment horizontal="center"/>
    </xf>
    <xf numFmtId="10" fontId="53" fillId="0" borderId="0" xfId="15" applyNumberFormat="1" applyFont="1" applyFill="1" applyBorder="1" applyAlignment="1">
      <alignment horizontal="center"/>
    </xf>
    <xf numFmtId="41" fontId="55" fillId="4" borderId="0" xfId="4" applyFont="1" applyFill="1" applyAlignment="1">
      <alignment horizontal="left" wrapText="1"/>
    </xf>
    <xf numFmtId="0" fontId="25" fillId="4" borderId="0" xfId="5" applyFont="1" applyFill="1"/>
    <xf numFmtId="0" fontId="27" fillId="4" borderId="0" xfId="5" applyFont="1" applyFill="1"/>
    <xf numFmtId="0" fontId="11" fillId="4" borderId="0" xfId="5" applyFont="1" applyFill="1"/>
    <xf numFmtId="0" fontId="9" fillId="4" borderId="0" xfId="5" applyFont="1" applyFill="1"/>
    <xf numFmtId="0" fontId="10" fillId="0" borderId="0" xfId="2" applyFont="1" applyAlignment="1">
      <alignment wrapText="1"/>
    </xf>
    <xf numFmtId="0" fontId="10" fillId="0" borderId="0" xfId="14" applyFont="1"/>
    <xf numFmtId="175" fontId="4" fillId="4" borderId="0" xfId="17" applyNumberFormat="1" applyFont="1" applyFill="1" applyBorder="1" applyAlignment="1">
      <alignment horizontal="center"/>
    </xf>
    <xf numFmtId="175" fontId="4" fillId="0" borderId="0" xfId="17" applyNumberFormat="1" applyFont="1" applyFill="1" applyBorder="1" applyAlignment="1">
      <alignment horizontal="center"/>
    </xf>
    <xf numFmtId="0" fontId="57" fillId="0" borderId="0" xfId="2" applyFont="1"/>
    <xf numFmtId="0" fontId="57" fillId="4" borderId="0" xfId="7" applyFont="1" applyFill="1" applyAlignment="1">
      <alignment vertical="center"/>
    </xf>
    <xf numFmtId="165" fontId="58" fillId="0" borderId="0" xfId="2" applyNumberFormat="1" applyFont="1" applyAlignment="1">
      <alignment horizontal="center" vertical="center"/>
    </xf>
    <xf numFmtId="0" fontId="19" fillId="0" borderId="0" xfId="2" applyFont="1"/>
    <xf numFmtId="0" fontId="58" fillId="0" borderId="0" xfId="2" applyFont="1"/>
    <xf numFmtId="0" fontId="8" fillId="0" borderId="0" xfId="2" applyFont="1" applyAlignment="1">
      <alignment horizontal="left" wrapText="1"/>
    </xf>
    <xf numFmtId="0" fontId="8" fillId="0" borderId="0" xfId="2" applyFont="1" applyAlignment="1">
      <alignment horizontal="center" vertical="center" wrapText="1"/>
    </xf>
    <xf numFmtId="0" fontId="47" fillId="0" borderId="0" xfId="2" applyFont="1"/>
    <xf numFmtId="0" fontId="47" fillId="4" borderId="0" xfId="7" applyFont="1" applyFill="1" applyAlignment="1">
      <alignment vertical="center"/>
    </xf>
    <xf numFmtId="0" fontId="59" fillId="0" borderId="0" xfId="2" applyFont="1"/>
    <xf numFmtId="0" fontId="22" fillId="0" borderId="0" xfId="6" applyFont="1" applyAlignment="1">
      <alignment vertical="center"/>
    </xf>
    <xf numFmtId="0" fontId="51" fillId="6" borderId="0" xfId="2" applyFont="1" applyFill="1" applyAlignment="1">
      <alignment horizontal="center" vertical="center"/>
    </xf>
    <xf numFmtId="175" fontId="60" fillId="2" borderId="3" xfId="14" applyNumberFormat="1" applyFont="1" applyFill="1" applyBorder="1" applyAlignment="1">
      <alignment horizontal="center" vertical="center"/>
    </xf>
    <xf numFmtId="175" fontId="33" fillId="2" borderId="3" xfId="14" applyNumberFormat="1" applyFont="1" applyFill="1" applyBorder="1" applyAlignment="1">
      <alignment horizontal="center" vertical="center"/>
    </xf>
    <xf numFmtId="10" fontId="53" fillId="0" borderId="0" xfId="15" applyNumberFormat="1" applyFont="1" applyAlignment="1">
      <alignment horizontal="center" vertical="center"/>
    </xf>
    <xf numFmtId="0" fontId="56" fillId="10" borderId="0" xfId="2" applyFont="1" applyFill="1"/>
    <xf numFmtId="0" fontId="53" fillId="10" borderId="0" xfId="2" applyFont="1" applyFill="1" applyAlignment="1">
      <alignment horizontal="center"/>
    </xf>
    <xf numFmtId="9" fontId="53" fillId="0" borderId="0" xfId="15" applyFont="1" applyFill="1" applyBorder="1" applyAlignment="1">
      <alignment horizontal="center"/>
    </xf>
    <xf numFmtId="0" fontId="47" fillId="4" borderId="0" xfId="7" applyFont="1" applyFill="1" applyAlignment="1"/>
    <xf numFmtId="41" fontId="12" fillId="11" borderId="0" xfId="3" applyNumberFormat="1" applyFont="1" applyFill="1" applyBorder="1" applyAlignment="1">
      <alignment horizontal="right" indent="1"/>
    </xf>
    <xf numFmtId="0" fontId="19" fillId="4" borderId="0" xfId="7" applyFont="1" applyFill="1" applyAlignment="1">
      <alignment vertical="center"/>
    </xf>
    <xf numFmtId="0" fontId="0" fillId="0" borderId="0" xfId="0" applyAlignment="1">
      <alignment horizontal="left"/>
    </xf>
    <xf numFmtId="0" fontId="61" fillId="0" borderId="0" xfId="2" applyFont="1"/>
    <xf numFmtId="0" fontId="63" fillId="0" borderId="0" xfId="1" applyFont="1" applyAlignment="1">
      <alignment vertical="center"/>
    </xf>
    <xf numFmtId="0" fontId="64" fillId="0" borderId="0" xfId="2" applyFont="1"/>
    <xf numFmtId="0" fontId="64" fillId="0" borderId="0" xfId="1" applyFont="1" applyAlignment="1">
      <alignment vertical="center"/>
    </xf>
    <xf numFmtId="165" fontId="65" fillId="0" borderId="0" xfId="3" applyNumberFormat="1" applyFont="1" applyFill="1" applyBorder="1" applyAlignment="1">
      <alignment horizontal="right"/>
    </xf>
    <xf numFmtId="165" fontId="66" fillId="0" borderId="0" xfId="3" applyNumberFormat="1" applyFont="1" applyFill="1" applyBorder="1" applyAlignment="1">
      <alignment horizontal="right"/>
    </xf>
    <xf numFmtId="0" fontId="40" fillId="0" borderId="0" xfId="1" applyFont="1" applyAlignment="1">
      <alignment vertical="center" wrapText="1"/>
    </xf>
    <xf numFmtId="167" fontId="40" fillId="0" borderId="0" xfId="1" applyNumberFormat="1" applyFont="1" applyAlignment="1">
      <alignment horizontal="right" vertical="center" wrapText="1"/>
    </xf>
    <xf numFmtId="165" fontId="66" fillId="0" borderId="5" xfId="3" applyNumberFormat="1" applyFont="1" applyFill="1" applyBorder="1" applyAlignment="1">
      <alignment horizontal="right"/>
    </xf>
    <xf numFmtId="0" fontId="67" fillId="0" borderId="0" xfId="2" applyFont="1"/>
    <xf numFmtId="167" fontId="40" fillId="0" borderId="0" xfId="1" applyNumberFormat="1" applyFont="1" applyAlignment="1">
      <alignment horizontal="right" vertical="center"/>
    </xf>
    <xf numFmtId="0" fontId="35" fillId="0" borderId="0" xfId="5" applyFont="1" applyAlignment="1">
      <alignment horizontal="left" indent="1"/>
    </xf>
    <xf numFmtId="0" fontId="69" fillId="0" borderId="0" xfId="2" applyFont="1"/>
    <xf numFmtId="0" fontId="70" fillId="0" borderId="0" xfId="6" applyFont="1" applyAlignment="1">
      <alignment horizontal="left" vertical="center" indent="1"/>
    </xf>
    <xf numFmtId="0" fontId="71" fillId="0" borderId="0" xfId="2" applyFont="1"/>
    <xf numFmtId="165" fontId="70" fillId="0" borderId="0" xfId="2" applyNumberFormat="1" applyFont="1" applyAlignment="1">
      <alignment horizontal="center" vertical="center"/>
    </xf>
    <xf numFmtId="165" fontId="72" fillId="0" borderId="0" xfId="2" applyNumberFormat="1" applyFont="1" applyAlignment="1">
      <alignment horizontal="center" vertical="center"/>
    </xf>
    <xf numFmtId="165" fontId="68" fillId="0" borderId="0" xfId="2" applyNumberFormat="1" applyFont="1" applyAlignment="1">
      <alignment horizontal="center" vertical="center"/>
    </xf>
    <xf numFmtId="165" fontId="73" fillId="0" borderId="0" xfId="2" applyNumberFormat="1" applyFont="1" applyAlignment="1">
      <alignment horizontal="center" vertical="center"/>
    </xf>
    <xf numFmtId="0" fontId="39" fillId="4" borderId="0" xfId="7" applyFont="1" applyFill="1" applyAlignment="1">
      <alignment vertical="center"/>
    </xf>
    <xf numFmtId="0" fontId="68" fillId="0" borderId="0" xfId="2" applyFont="1"/>
    <xf numFmtId="0" fontId="68" fillId="4" borderId="0" xfId="7" applyFont="1" applyFill="1" applyAlignment="1">
      <alignment vertical="center"/>
    </xf>
    <xf numFmtId="0" fontId="73" fillId="0" borderId="0" xfId="2" applyFont="1"/>
    <xf numFmtId="0" fontId="68" fillId="0" borderId="0" xfId="6" applyFont="1" applyAlignment="1">
      <alignment vertical="center"/>
    </xf>
    <xf numFmtId="0" fontId="35" fillId="0" borderId="0" xfId="1" applyFont="1" applyAlignment="1">
      <alignment horizontal="right" vertical="center"/>
    </xf>
    <xf numFmtId="0" fontId="62" fillId="0" borderId="0" xfId="2" applyFont="1"/>
    <xf numFmtId="41" fontId="62" fillId="0" borderId="0" xfId="2" applyNumberFormat="1" applyFont="1"/>
    <xf numFmtId="41" fontId="69" fillId="0" borderId="0" xfId="2" applyNumberFormat="1" applyFont="1"/>
    <xf numFmtId="41" fontId="18" fillId="0" borderId="0" xfId="3" applyNumberFormat="1" applyFont="1" applyFill="1" applyBorder="1" applyAlignment="1">
      <alignment horizontal="right" indent="1"/>
    </xf>
    <xf numFmtId="0" fontId="22" fillId="0" borderId="0" xfId="6" applyFont="1" applyAlignment="1">
      <alignment horizontal="left" indent="1"/>
    </xf>
    <xf numFmtId="172" fontId="21" fillId="0" borderId="0" xfId="2" applyNumberFormat="1" applyFont="1"/>
    <xf numFmtId="172" fontId="21" fillId="0" borderId="0" xfId="2" applyNumberFormat="1" applyFont="1" applyFill="1"/>
    <xf numFmtId="172" fontId="21" fillId="0" borderId="0" xfId="2" applyNumberFormat="1" applyFont="1" applyBorder="1"/>
    <xf numFmtId="0" fontId="4" fillId="0" borderId="0" xfId="2" applyBorder="1"/>
    <xf numFmtId="0" fontId="68" fillId="0" borderId="0" xfId="6" applyFont="1" applyAlignment="1">
      <alignment horizontal="left" indent="1"/>
    </xf>
    <xf numFmtId="0" fontId="4" fillId="0" borderId="0" xfId="2" applyFill="1"/>
    <xf numFmtId="0" fontId="0" fillId="0" borderId="0" xfId="0" applyFill="1" applyAlignment="1">
      <alignment horizontal="left"/>
    </xf>
    <xf numFmtId="0" fontId="0" fillId="0" borderId="0" xfId="0" applyFill="1"/>
    <xf numFmtId="0" fontId="8" fillId="4" borderId="0" xfId="5" applyFont="1" applyFill="1" applyAlignment="1">
      <alignment vertical="center"/>
    </xf>
    <xf numFmtId="175" fontId="38" fillId="6" borderId="0" xfId="2" applyNumberFormat="1" applyFont="1" applyFill="1" applyAlignment="1">
      <alignment horizontal="center" vertical="center"/>
    </xf>
    <xf numFmtId="175" fontId="14" fillId="0" borderId="0" xfId="2" applyNumberFormat="1" applyFont="1"/>
    <xf numFmtId="0" fontId="74" fillId="6" borderId="0" xfId="2" applyFont="1" applyFill="1" applyAlignment="1">
      <alignment horizontal="center"/>
    </xf>
    <xf numFmtId="0" fontId="22" fillId="0" borderId="0" xfId="6" applyFont="1" applyAlignment="1">
      <alignment horizontal="left" vertical="center" indent="1"/>
    </xf>
    <xf numFmtId="165" fontId="23" fillId="0" borderId="0" xfId="2" applyNumberFormat="1" applyFont="1" applyAlignment="1">
      <alignment horizontal="center" vertical="center"/>
    </xf>
    <xf numFmtId="165" fontId="80" fillId="12" borderId="0" xfId="3" applyNumberFormat="1" applyFont="1" applyFill="1" applyBorder="1" applyAlignment="1">
      <alignment horizontal="left"/>
    </xf>
    <xf numFmtId="0" fontId="76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left" indent="1"/>
    </xf>
    <xf numFmtId="0" fontId="18" fillId="13" borderId="0" xfId="2" applyFont="1" applyFill="1" applyBorder="1" applyAlignment="1">
      <alignment horizontal="left" indent="3"/>
    </xf>
    <xf numFmtId="0" fontId="21" fillId="13" borderId="0" xfId="2" applyFont="1" applyFill="1" applyBorder="1"/>
    <xf numFmtId="0" fontId="76" fillId="12" borderId="0" xfId="2" applyFont="1" applyFill="1" applyBorder="1" applyAlignment="1">
      <alignment horizontal="left" indent="1"/>
    </xf>
    <xf numFmtId="165" fontId="78" fillId="12" borderId="0" xfId="3" applyNumberFormat="1" applyFont="1" applyFill="1" applyBorder="1" applyAlignment="1">
      <alignment horizontal="left"/>
    </xf>
    <xf numFmtId="168" fontId="78" fillId="12" borderId="0" xfId="3" applyNumberFormat="1" applyFont="1" applyFill="1" applyBorder="1" applyAlignment="1">
      <alignment horizontal="left"/>
    </xf>
    <xf numFmtId="0" fontId="79" fillId="12" borderId="0" xfId="2" applyFont="1" applyFill="1" applyBorder="1" applyAlignment="1">
      <alignment horizontal="left" indent="3"/>
    </xf>
    <xf numFmtId="168" fontId="80" fillId="12" borderId="0" xfId="3" applyNumberFormat="1" applyFont="1" applyFill="1" applyBorder="1" applyAlignment="1">
      <alignment horizontal="left"/>
    </xf>
    <xf numFmtId="0" fontId="81" fillId="12" borderId="0" xfId="2" applyFont="1" applyFill="1" applyBorder="1"/>
    <xf numFmtId="165" fontId="78" fillId="12" borderId="13" xfId="3" applyNumberFormat="1" applyFont="1" applyFill="1" applyBorder="1" applyAlignment="1">
      <alignment horizontal="left"/>
    </xf>
    <xf numFmtId="165" fontId="78" fillId="12" borderId="14" xfId="3" applyNumberFormat="1" applyFont="1" applyFill="1" applyBorder="1" applyAlignment="1">
      <alignment horizontal="left"/>
    </xf>
    <xf numFmtId="165" fontId="80" fillId="12" borderId="13" xfId="3" applyNumberFormat="1" applyFont="1" applyFill="1" applyBorder="1" applyAlignment="1">
      <alignment horizontal="left"/>
    </xf>
    <xf numFmtId="165" fontId="80" fillId="12" borderId="14" xfId="3" applyNumberFormat="1" applyFont="1" applyFill="1" applyBorder="1" applyAlignment="1">
      <alignment horizontal="left"/>
    </xf>
    <xf numFmtId="0" fontId="81" fillId="12" borderId="13" xfId="2" applyFont="1" applyFill="1" applyBorder="1"/>
    <xf numFmtId="0" fontId="81" fillId="12" borderId="14" xfId="2" applyFont="1" applyFill="1" applyBorder="1"/>
    <xf numFmtId="0" fontId="77" fillId="12" borderId="16" xfId="2" applyFont="1" applyFill="1" applyBorder="1" applyAlignment="1">
      <alignment horizontal="center" vertical="center"/>
    </xf>
    <xf numFmtId="0" fontId="76" fillId="12" borderId="17" xfId="2" applyFont="1" applyFill="1" applyBorder="1" applyAlignment="1">
      <alignment horizontal="center" vertical="center" wrapText="1"/>
    </xf>
    <xf numFmtId="0" fontId="76" fillId="12" borderId="17" xfId="2" applyFont="1" applyFill="1" applyBorder="1" applyAlignment="1">
      <alignment horizontal="center" vertical="center"/>
    </xf>
    <xf numFmtId="165" fontId="6" fillId="0" borderId="18" xfId="3" applyNumberFormat="1" applyFont="1" applyFill="1" applyBorder="1" applyAlignment="1">
      <alignment horizontal="left"/>
    </xf>
    <xf numFmtId="165" fontId="6" fillId="0" borderId="19" xfId="3" applyNumberFormat="1" applyFont="1" applyFill="1" applyBorder="1" applyAlignment="1">
      <alignment horizontal="left"/>
    </xf>
    <xf numFmtId="165" fontId="6" fillId="0" borderId="20" xfId="3" applyNumberFormat="1" applyFont="1" applyFill="1" applyBorder="1" applyAlignment="1">
      <alignment horizontal="left"/>
    </xf>
    <xf numFmtId="165" fontId="12" fillId="0" borderId="21" xfId="3" applyNumberFormat="1" applyFont="1" applyFill="1" applyBorder="1" applyAlignment="1">
      <alignment horizontal="left"/>
    </xf>
    <xf numFmtId="165" fontId="12" fillId="0" borderId="22" xfId="3" applyNumberFormat="1" applyFont="1" applyFill="1" applyBorder="1" applyAlignment="1">
      <alignment horizontal="left"/>
    </xf>
    <xf numFmtId="165" fontId="6" fillId="0" borderId="21" xfId="3" applyNumberFormat="1" applyFont="1" applyFill="1" applyBorder="1" applyAlignment="1">
      <alignment horizontal="left"/>
    </xf>
    <xf numFmtId="165" fontId="6" fillId="0" borderId="22" xfId="3" applyNumberFormat="1" applyFont="1" applyFill="1" applyBorder="1" applyAlignment="1">
      <alignment horizontal="left"/>
    </xf>
    <xf numFmtId="165" fontId="6" fillId="0" borderId="23" xfId="3" applyNumberFormat="1" applyFont="1" applyFill="1" applyBorder="1" applyAlignment="1">
      <alignment horizontal="left"/>
    </xf>
    <xf numFmtId="165" fontId="6" fillId="0" borderId="24" xfId="3" applyNumberFormat="1" applyFont="1" applyFill="1" applyBorder="1" applyAlignment="1">
      <alignment horizontal="left"/>
    </xf>
    <xf numFmtId="165" fontId="6" fillId="0" borderId="25" xfId="3" applyNumberFormat="1" applyFont="1" applyFill="1" applyBorder="1" applyAlignment="1">
      <alignment horizontal="left"/>
    </xf>
    <xf numFmtId="0" fontId="77" fillId="12" borderId="17" xfId="2" applyFont="1" applyFill="1" applyBorder="1" applyAlignment="1">
      <alignment horizontal="center" vertical="center"/>
    </xf>
    <xf numFmtId="168" fontId="6" fillId="0" borderId="26" xfId="3" applyNumberFormat="1" applyFont="1" applyFill="1" applyBorder="1" applyAlignment="1">
      <alignment horizontal="left"/>
    </xf>
    <xf numFmtId="168" fontId="12" fillId="0" borderId="27" xfId="3" applyNumberFormat="1" applyFont="1" applyFill="1" applyBorder="1" applyAlignment="1">
      <alignment horizontal="left"/>
    </xf>
    <xf numFmtId="168" fontId="6" fillId="0" borderId="27" xfId="3" applyNumberFormat="1" applyFont="1" applyFill="1" applyBorder="1" applyAlignment="1">
      <alignment horizontal="left"/>
    </xf>
    <xf numFmtId="168" fontId="6" fillId="0" borderId="28" xfId="3" applyNumberFormat="1" applyFont="1" applyFill="1" applyBorder="1" applyAlignment="1">
      <alignment horizontal="left"/>
    </xf>
    <xf numFmtId="0" fontId="21" fillId="4" borderId="0" xfId="5" applyFont="1" applyFill="1" applyBorder="1" applyAlignment="1">
      <alignment horizontal="left"/>
    </xf>
    <xf numFmtId="0" fontId="76" fillId="12" borderId="0" xfId="5" applyFont="1" applyFill="1" applyBorder="1"/>
    <xf numFmtId="0" fontId="82" fillId="12" borderId="0" xfId="5" applyFont="1" applyFill="1" applyBorder="1"/>
    <xf numFmtId="165" fontId="76" fillId="12" borderId="0" xfId="3" applyNumberFormat="1" applyFont="1" applyFill="1" applyBorder="1" applyAlignment="1">
      <alignment horizontal="right"/>
    </xf>
    <xf numFmtId="171" fontId="76" fillId="12" borderId="0" xfId="3" applyNumberFormat="1" applyFont="1" applyFill="1" applyBorder="1" applyAlignment="1">
      <alignment horizontal="right" indent="1"/>
    </xf>
    <xf numFmtId="0" fontId="83" fillId="12" borderId="0" xfId="5" applyFont="1" applyFill="1" applyBorder="1"/>
    <xf numFmtId="0" fontId="81" fillId="12" borderId="0" xfId="5" applyFont="1" applyFill="1" applyBorder="1"/>
    <xf numFmtId="165" fontId="81" fillId="12" borderId="0" xfId="3" applyNumberFormat="1" applyFont="1" applyFill="1" applyBorder="1" applyAlignment="1">
      <alignment horizontal="right"/>
    </xf>
    <xf numFmtId="171" fontId="81" fillId="12" borderId="0" xfId="3" applyNumberFormat="1" applyFont="1" applyFill="1" applyBorder="1" applyAlignment="1">
      <alignment horizontal="right" indent="1"/>
    </xf>
    <xf numFmtId="172" fontId="76" fillId="12" borderId="0" xfId="3" applyNumberFormat="1" applyFont="1" applyFill="1" applyBorder="1" applyAlignment="1">
      <alignment horizontal="right" indent="2"/>
    </xf>
    <xf numFmtId="173" fontId="81" fillId="12" borderId="0" xfId="3" applyNumberFormat="1" applyFont="1" applyFill="1" applyBorder="1" applyAlignment="1">
      <alignment horizontal="right" indent="2"/>
    </xf>
    <xf numFmtId="171" fontId="81" fillId="12" borderId="0" xfId="3" applyNumberFormat="1" applyFont="1" applyFill="1" applyBorder="1" applyAlignment="1">
      <alignment horizontal="right" indent="2"/>
    </xf>
    <xf numFmtId="0" fontId="21" fillId="13" borderId="0" xfId="5" applyFont="1" applyFill="1" applyBorder="1" applyAlignment="1">
      <alignment horizontal="left"/>
    </xf>
    <xf numFmtId="0" fontId="13" fillId="13" borderId="0" xfId="5" applyFont="1" applyFill="1" applyBorder="1"/>
    <xf numFmtId="0" fontId="9" fillId="14" borderId="0" xfId="5" applyFont="1" applyFill="1" applyBorder="1" applyAlignment="1">
      <alignment horizontal="left" wrapText="1"/>
    </xf>
    <xf numFmtId="0" fontId="13" fillId="13" borderId="0" xfId="5" applyFont="1" applyFill="1" applyBorder="1" applyAlignment="1">
      <alignment horizontal="center"/>
    </xf>
    <xf numFmtId="0" fontId="78" fillId="12" borderId="0" xfId="5" applyFont="1" applyFill="1" applyBorder="1" applyAlignment="1">
      <alignment vertical="center"/>
    </xf>
    <xf numFmtId="0" fontId="78" fillId="12" borderId="0" xfId="5" applyFont="1" applyFill="1" applyBorder="1" applyAlignment="1">
      <alignment horizontal="left"/>
    </xf>
    <xf numFmtId="0" fontId="80" fillId="12" borderId="0" xfId="5" applyFont="1" applyFill="1" applyBorder="1"/>
    <xf numFmtId="0" fontId="78" fillId="12" borderId="0" xfId="5" applyFont="1" applyFill="1" applyBorder="1" applyAlignment="1">
      <alignment horizontal="left" vertical="center"/>
    </xf>
    <xf numFmtId="0" fontId="76" fillId="12" borderId="16" xfId="5" applyFont="1" applyFill="1" applyBorder="1" applyAlignment="1">
      <alignment horizontal="center" vertical="center"/>
    </xf>
    <xf numFmtId="0" fontId="76" fillId="12" borderId="17" xfId="5" applyFont="1" applyFill="1" applyBorder="1" applyAlignment="1">
      <alignment horizontal="center" vertical="center"/>
    </xf>
    <xf numFmtId="0" fontId="77" fillId="12" borderId="17" xfId="5" applyFont="1" applyFill="1" applyBorder="1" applyAlignment="1">
      <alignment horizontal="center" vertical="center"/>
    </xf>
    <xf numFmtId="165" fontId="21" fillId="0" borderId="18" xfId="3" applyNumberFormat="1" applyFont="1" applyFill="1" applyBorder="1" applyAlignment="1">
      <alignment horizontal="right"/>
    </xf>
    <xf numFmtId="165" fontId="21" fillId="0" borderId="19" xfId="3" applyNumberFormat="1" applyFont="1" applyFill="1" applyBorder="1" applyAlignment="1">
      <alignment horizontal="right"/>
    </xf>
    <xf numFmtId="171" fontId="21" fillId="0" borderId="20" xfId="3" applyNumberFormat="1" applyFont="1" applyFill="1" applyBorder="1" applyAlignment="1">
      <alignment horizontal="right" indent="1"/>
    </xf>
    <xf numFmtId="165" fontId="4" fillId="0" borderId="21" xfId="3" applyNumberFormat="1" applyFont="1" applyFill="1" applyBorder="1" applyAlignment="1">
      <alignment horizontal="right"/>
    </xf>
    <xf numFmtId="171" fontId="4" fillId="0" borderId="22" xfId="3" applyNumberFormat="1" applyFont="1" applyFill="1" applyBorder="1" applyAlignment="1">
      <alignment horizontal="right" indent="1"/>
    </xf>
    <xf numFmtId="165" fontId="21" fillId="0" borderId="21" xfId="3" applyNumberFormat="1" applyFont="1" applyFill="1" applyBorder="1" applyAlignment="1">
      <alignment horizontal="right"/>
    </xf>
    <xf numFmtId="171" fontId="6" fillId="0" borderId="22" xfId="3" applyNumberFormat="1" applyFont="1" applyFill="1" applyBorder="1" applyAlignment="1">
      <alignment horizontal="right" indent="1"/>
    </xf>
    <xf numFmtId="172" fontId="15" fillId="0" borderId="23" xfId="3" applyNumberFormat="1" applyFont="1" applyFill="1" applyBorder="1" applyAlignment="1">
      <alignment horizontal="right" indent="2"/>
    </xf>
    <xf numFmtId="172" fontId="15" fillId="0" borderId="24" xfId="3" applyNumberFormat="1" applyFont="1" applyFill="1" applyBorder="1" applyAlignment="1">
      <alignment horizontal="right" indent="2"/>
    </xf>
    <xf numFmtId="172" fontId="4" fillId="0" borderId="24" xfId="3" applyNumberFormat="1" applyFont="1" applyFill="1" applyBorder="1" applyAlignment="1">
      <alignment horizontal="right" indent="2"/>
    </xf>
    <xf numFmtId="171" fontId="21" fillId="0" borderId="25" xfId="3" applyNumberFormat="1" applyFont="1" applyFill="1" applyBorder="1" applyAlignment="1">
      <alignment horizontal="right" indent="1"/>
    </xf>
    <xf numFmtId="165" fontId="21" fillId="0" borderId="29" xfId="3" applyNumberFormat="1" applyFont="1" applyFill="1" applyBorder="1" applyAlignment="1">
      <alignment horizontal="right"/>
    </xf>
    <xf numFmtId="165" fontId="4" fillId="0" borderId="30" xfId="3" applyNumberFormat="1" applyFont="1" applyFill="1" applyBorder="1" applyAlignment="1">
      <alignment horizontal="right"/>
    </xf>
    <xf numFmtId="165" fontId="21" fillId="0" borderId="30" xfId="3" applyNumberFormat="1" applyFont="1" applyFill="1" applyBorder="1" applyAlignment="1">
      <alignment horizontal="right"/>
    </xf>
    <xf numFmtId="173" fontId="4" fillId="0" borderId="31" xfId="3" applyNumberFormat="1" applyFont="1" applyFill="1" applyBorder="1" applyAlignment="1">
      <alignment horizontal="right" indent="2"/>
    </xf>
    <xf numFmtId="165" fontId="76" fillId="12" borderId="33" xfId="3" applyNumberFormat="1" applyFont="1" applyFill="1" applyBorder="1" applyAlignment="1">
      <alignment horizontal="right"/>
    </xf>
    <xf numFmtId="165" fontId="76" fillId="12" borderId="19" xfId="3" applyNumberFormat="1" applyFont="1" applyFill="1" applyBorder="1" applyAlignment="1">
      <alignment horizontal="right"/>
    </xf>
    <xf numFmtId="165" fontId="76" fillId="12" borderId="34" xfId="3" applyNumberFormat="1" applyFont="1" applyFill="1" applyBorder="1" applyAlignment="1">
      <alignment horizontal="right"/>
    </xf>
    <xf numFmtId="165" fontId="81" fillId="12" borderId="13" xfId="3" applyNumberFormat="1" applyFont="1" applyFill="1" applyBorder="1" applyAlignment="1">
      <alignment horizontal="right"/>
    </xf>
    <xf numFmtId="165" fontId="81" fillId="12" borderId="14" xfId="3" applyNumberFormat="1" applyFont="1" applyFill="1" applyBorder="1" applyAlignment="1">
      <alignment horizontal="right"/>
    </xf>
    <xf numFmtId="172" fontId="76" fillId="12" borderId="13" xfId="3" applyNumberFormat="1" applyFont="1" applyFill="1" applyBorder="1" applyAlignment="1">
      <alignment horizontal="right" indent="2"/>
    </xf>
    <xf numFmtId="172" fontId="76" fillId="12" borderId="14" xfId="3" applyNumberFormat="1" applyFont="1" applyFill="1" applyBorder="1" applyAlignment="1">
      <alignment horizontal="right" indent="2"/>
    </xf>
    <xf numFmtId="0" fontId="4" fillId="0" borderId="11" xfId="2" applyBorder="1" applyAlignment="1">
      <alignment horizontal="left" indent="1"/>
    </xf>
    <xf numFmtId="0" fontId="4" fillId="0" borderId="11" xfId="2" applyBorder="1" applyAlignment="1">
      <alignment horizontal="left"/>
    </xf>
    <xf numFmtId="0" fontId="25" fillId="4" borderId="0" xfId="1" applyFont="1" applyFill="1" applyBorder="1" applyAlignment="1">
      <alignment horizontal="center" vertical="center"/>
    </xf>
    <xf numFmtId="0" fontId="10" fillId="0" borderId="0" xfId="2" applyFont="1" applyBorder="1" applyAlignment="1">
      <alignment vertical="center"/>
    </xf>
    <xf numFmtId="0" fontId="4" fillId="2" borderId="0" xfId="2" applyFill="1" applyBorder="1"/>
    <xf numFmtId="0" fontId="76" fillId="12" borderId="0" xfId="1" applyFont="1" applyFill="1" applyBorder="1" applyAlignment="1">
      <alignment vertical="center"/>
    </xf>
    <xf numFmtId="0" fontId="76" fillId="12" borderId="0" xfId="1" applyFont="1" applyFill="1" applyBorder="1" applyAlignment="1">
      <alignment horizontal="left"/>
    </xf>
    <xf numFmtId="165" fontId="77" fillId="12" borderId="0" xfId="3" applyNumberFormat="1" applyFont="1" applyFill="1" applyBorder="1" applyAlignment="1">
      <alignment horizontal="right"/>
    </xf>
    <xf numFmtId="0" fontId="79" fillId="15" borderId="0" xfId="1" applyFont="1" applyFill="1" applyBorder="1" applyAlignment="1">
      <alignment vertical="center" wrapText="1"/>
    </xf>
    <xf numFmtId="165" fontId="79" fillId="12" borderId="0" xfId="3" applyNumberFormat="1" applyFont="1" applyFill="1" applyBorder="1" applyAlignment="1">
      <alignment horizontal="right"/>
    </xf>
    <xf numFmtId="0" fontId="81" fillId="15" borderId="0" xfId="1" applyFont="1" applyFill="1" applyBorder="1" applyAlignment="1">
      <alignment vertical="center" wrapText="1"/>
    </xf>
    <xf numFmtId="167" fontId="81" fillId="15" borderId="0" xfId="1" applyNumberFormat="1" applyFont="1" applyFill="1" applyBorder="1" applyAlignment="1">
      <alignment horizontal="right" vertical="center" wrapText="1"/>
    </xf>
    <xf numFmtId="0" fontId="81" fillId="12" borderId="0" xfId="2" applyFont="1" applyFill="1" applyBorder="1" applyAlignment="1">
      <alignment horizontal="center"/>
    </xf>
    <xf numFmtId="0" fontId="4" fillId="13" borderId="0" xfId="2" applyFill="1" applyBorder="1"/>
    <xf numFmtId="0" fontId="32" fillId="14" borderId="0" xfId="1" applyFont="1" applyFill="1" applyBorder="1" applyAlignment="1">
      <alignment horizontal="left" vertical="center" wrapText="1"/>
    </xf>
    <xf numFmtId="0" fontId="11" fillId="14" borderId="0" xfId="1" applyFont="1" applyFill="1" applyBorder="1" applyAlignment="1">
      <alignment horizontal="left" wrapText="1"/>
    </xf>
    <xf numFmtId="0" fontId="32" fillId="14" borderId="0" xfId="1" applyFont="1" applyFill="1" applyBorder="1" applyAlignment="1">
      <alignment vertical="center" wrapText="1"/>
    </xf>
    <xf numFmtId="0" fontId="9" fillId="13" borderId="0" xfId="1" applyFont="1" applyFill="1" applyBorder="1" applyAlignment="1">
      <alignment horizontal="center" vertical="center"/>
    </xf>
    <xf numFmtId="0" fontId="76" fillId="12" borderId="15" xfId="2" applyFont="1" applyFill="1" applyBorder="1" applyAlignment="1">
      <alignment horizontal="center" vertical="center"/>
    </xf>
    <xf numFmtId="0" fontId="76" fillId="12" borderId="16" xfId="1" applyFont="1" applyFill="1" applyBorder="1" applyAlignment="1">
      <alignment horizontal="center" vertical="center"/>
    </xf>
    <xf numFmtId="165" fontId="21" fillId="0" borderId="26" xfId="3" applyNumberFormat="1" applyFont="1" applyFill="1" applyBorder="1" applyAlignment="1">
      <alignment horizontal="right"/>
    </xf>
    <xf numFmtId="171" fontId="21" fillId="0" borderId="26" xfId="3" applyNumberFormat="1" applyFont="1" applyFill="1" applyBorder="1" applyAlignment="1">
      <alignment horizontal="right" indent="1"/>
    </xf>
    <xf numFmtId="165" fontId="4" fillId="0" borderId="27" xfId="2" applyNumberFormat="1" applyBorder="1" applyAlignment="1">
      <alignment horizontal="left" vertical="center" indent="1"/>
    </xf>
    <xf numFmtId="171" fontId="4" fillId="0" borderId="27" xfId="3" applyNumberFormat="1" applyFont="1" applyFill="1" applyBorder="1" applyAlignment="1">
      <alignment horizontal="right" indent="1"/>
    </xf>
    <xf numFmtId="165" fontId="21" fillId="0" borderId="27" xfId="3" applyNumberFormat="1" applyFont="1" applyFill="1" applyBorder="1" applyAlignment="1">
      <alignment horizontal="right"/>
    </xf>
    <xf numFmtId="171" fontId="21" fillId="0" borderId="27" xfId="3" applyNumberFormat="1" applyFont="1" applyFill="1" applyBorder="1" applyAlignment="1">
      <alignment horizontal="right" indent="1"/>
    </xf>
    <xf numFmtId="0" fontId="4" fillId="0" borderId="28" xfId="2" applyBorder="1" applyAlignment="1">
      <alignment horizontal="center"/>
    </xf>
    <xf numFmtId="171" fontId="21" fillId="0" borderId="28" xfId="3" applyNumberFormat="1" applyFont="1" applyFill="1" applyBorder="1" applyAlignment="1">
      <alignment horizontal="right" indent="1"/>
    </xf>
    <xf numFmtId="165" fontId="77" fillId="12" borderId="13" xfId="3" applyNumberFormat="1" applyFont="1" applyFill="1" applyBorder="1" applyAlignment="1">
      <alignment horizontal="right"/>
    </xf>
    <xf numFmtId="165" fontId="77" fillId="12" borderId="14" xfId="3" applyNumberFormat="1" applyFont="1" applyFill="1" applyBorder="1" applyAlignment="1">
      <alignment horizontal="right"/>
    </xf>
    <xf numFmtId="165" fontId="79" fillId="12" borderId="13" xfId="3" applyNumberFormat="1" applyFont="1" applyFill="1" applyBorder="1" applyAlignment="1">
      <alignment horizontal="right"/>
    </xf>
    <xf numFmtId="165" fontId="79" fillId="12" borderId="14" xfId="3" applyNumberFormat="1" applyFont="1" applyFill="1" applyBorder="1" applyAlignment="1">
      <alignment horizontal="right"/>
    </xf>
    <xf numFmtId="167" fontId="81" fillId="15" borderId="13" xfId="1" applyNumberFormat="1" applyFont="1" applyFill="1" applyBorder="1" applyAlignment="1">
      <alignment horizontal="right" vertical="center" wrapText="1"/>
    </xf>
    <xf numFmtId="167" fontId="81" fillId="15" borderId="14" xfId="1" applyNumberFormat="1" applyFont="1" applyFill="1" applyBorder="1" applyAlignment="1">
      <alignment horizontal="right" vertical="center" wrapText="1"/>
    </xf>
    <xf numFmtId="0" fontId="77" fillId="12" borderId="0" xfId="1" applyFont="1" applyFill="1" applyBorder="1" applyAlignment="1">
      <alignment vertical="center"/>
    </xf>
    <xf numFmtId="0" fontId="77" fillId="12" borderId="0" xfId="1" applyFont="1" applyFill="1" applyBorder="1" applyAlignment="1">
      <alignment horizontal="center" vertical="center"/>
    </xf>
    <xf numFmtId="0" fontId="76" fillId="15" borderId="0" xfId="1" applyFont="1" applyFill="1" applyBorder="1" applyAlignment="1">
      <alignment horizontal="left" wrapText="1"/>
    </xf>
    <xf numFmtId="41" fontId="77" fillId="12" borderId="0" xfId="3" applyNumberFormat="1" applyFont="1" applyFill="1" applyBorder="1" applyAlignment="1">
      <alignment horizontal="right" indent="1"/>
    </xf>
    <xf numFmtId="0" fontId="79" fillId="12" borderId="0" xfId="1" applyFont="1" applyFill="1" applyBorder="1" applyAlignment="1">
      <alignment horizontal="left" vertical="center" indent="1"/>
    </xf>
    <xf numFmtId="41" fontId="79" fillId="12" borderId="0" xfId="3" applyNumberFormat="1" applyFont="1" applyFill="1" applyBorder="1" applyAlignment="1">
      <alignment horizontal="right" indent="1"/>
    </xf>
    <xf numFmtId="0" fontId="79" fillId="15" borderId="0" xfId="1" applyFont="1" applyFill="1" applyBorder="1" applyAlignment="1">
      <alignment horizontal="left" vertical="center" wrapText="1" indent="1"/>
    </xf>
    <xf numFmtId="41" fontId="81" fillId="12" borderId="0" xfId="3" applyNumberFormat="1" applyFont="1" applyFill="1" applyBorder="1" applyAlignment="1">
      <alignment horizontal="right" indent="1"/>
    </xf>
    <xf numFmtId="167" fontId="81" fillId="12" borderId="0" xfId="1" applyNumberFormat="1" applyFont="1" applyFill="1" applyBorder="1" applyAlignment="1">
      <alignment horizontal="right" vertical="center"/>
    </xf>
    <xf numFmtId="0" fontId="21" fillId="14" borderId="0" xfId="1" applyFont="1" applyFill="1" applyBorder="1" applyAlignment="1">
      <alignment horizontal="left" wrapText="1"/>
    </xf>
    <xf numFmtId="0" fontId="32" fillId="13" borderId="0" xfId="1" applyFont="1" applyFill="1" applyBorder="1" applyAlignment="1">
      <alignment horizontal="left" vertical="center" indent="1"/>
    </xf>
    <xf numFmtId="0" fontId="32" fillId="14" borderId="0" xfId="1" applyFont="1" applyFill="1" applyBorder="1" applyAlignment="1">
      <alignment horizontal="left" vertical="center" wrapText="1" indent="1"/>
    </xf>
    <xf numFmtId="0" fontId="32" fillId="13" borderId="0" xfId="1" applyFont="1" applyFill="1" applyBorder="1" applyAlignment="1">
      <alignment horizontal="center" vertical="center"/>
    </xf>
    <xf numFmtId="41" fontId="77" fillId="12" borderId="13" xfId="3" applyNumberFormat="1" applyFont="1" applyFill="1" applyBorder="1" applyAlignment="1">
      <alignment horizontal="right" indent="1"/>
    </xf>
    <xf numFmtId="41" fontId="77" fillId="12" borderId="14" xfId="3" applyNumberFormat="1" applyFont="1" applyFill="1" applyBorder="1" applyAlignment="1">
      <alignment horizontal="right" indent="1"/>
    </xf>
    <xf numFmtId="41" fontId="79" fillId="12" borderId="13" xfId="3" applyNumberFormat="1" applyFont="1" applyFill="1" applyBorder="1" applyAlignment="1">
      <alignment horizontal="right" indent="1"/>
    </xf>
    <xf numFmtId="41" fontId="79" fillId="12" borderId="14" xfId="3" applyNumberFormat="1" applyFont="1" applyFill="1" applyBorder="1" applyAlignment="1">
      <alignment horizontal="right" indent="1"/>
    </xf>
    <xf numFmtId="41" fontId="81" fillId="12" borderId="13" xfId="3" applyNumberFormat="1" applyFont="1" applyFill="1" applyBorder="1" applyAlignment="1">
      <alignment horizontal="right" indent="1"/>
    </xf>
    <xf numFmtId="41" fontId="81" fillId="12" borderId="14" xfId="3" applyNumberFormat="1" applyFont="1" applyFill="1" applyBorder="1" applyAlignment="1">
      <alignment horizontal="right" indent="1"/>
    </xf>
    <xf numFmtId="0" fontId="75" fillId="16" borderId="17" xfId="0" applyFont="1" applyFill="1" applyBorder="1" applyAlignment="1">
      <alignment horizontal="center" vertical="center"/>
    </xf>
    <xf numFmtId="41" fontId="18" fillId="0" borderId="18" xfId="3" applyNumberFormat="1" applyFont="1" applyFill="1" applyBorder="1" applyAlignment="1">
      <alignment horizontal="right" indent="1"/>
    </xf>
    <xf numFmtId="41" fontId="18" fillId="0" borderId="19" xfId="3" applyNumberFormat="1" applyFont="1" applyFill="1" applyBorder="1" applyAlignment="1">
      <alignment horizontal="right" indent="1"/>
    </xf>
    <xf numFmtId="41" fontId="18" fillId="0" borderId="20" xfId="3" applyNumberFormat="1" applyFont="1" applyFill="1" applyBorder="1" applyAlignment="1">
      <alignment horizontal="right" indent="1"/>
    </xf>
    <xf numFmtId="41" fontId="18" fillId="0" borderId="21" xfId="3" applyNumberFormat="1" applyFont="1" applyFill="1" applyBorder="1" applyAlignment="1">
      <alignment horizontal="right" indent="1"/>
    </xf>
    <xf numFmtId="41" fontId="18" fillId="0" borderId="22" xfId="3" applyNumberFormat="1" applyFont="1" applyFill="1" applyBorder="1" applyAlignment="1">
      <alignment horizontal="right" indent="1"/>
    </xf>
    <xf numFmtId="41" fontId="18" fillId="0" borderId="23" xfId="3" applyNumberFormat="1" applyFont="1" applyFill="1" applyBorder="1" applyAlignment="1">
      <alignment horizontal="right" indent="1"/>
    </xf>
    <xf numFmtId="41" fontId="18" fillId="0" borderId="24" xfId="3" applyNumberFormat="1" applyFont="1" applyFill="1" applyBorder="1" applyAlignment="1">
      <alignment horizontal="right" indent="1"/>
    </xf>
    <xf numFmtId="41" fontId="18" fillId="0" borderId="25" xfId="3" applyNumberFormat="1" applyFont="1" applyFill="1" applyBorder="1" applyAlignment="1">
      <alignment horizontal="right" indent="1"/>
    </xf>
    <xf numFmtId="0" fontId="84" fillId="16" borderId="17" xfId="2" applyFont="1" applyFill="1" applyBorder="1" applyAlignment="1">
      <alignment horizontal="center" vertical="center"/>
    </xf>
    <xf numFmtId="0" fontId="84" fillId="16" borderId="17" xfId="2" applyFont="1" applyFill="1" applyBorder="1" applyAlignment="1">
      <alignment horizontal="center" vertical="center" wrapText="1"/>
    </xf>
    <xf numFmtId="165" fontId="17" fillId="0" borderId="35" xfId="3" applyNumberFormat="1" applyFont="1" applyFill="1" applyBorder="1" applyAlignment="1">
      <alignment horizontal="right"/>
    </xf>
    <xf numFmtId="168" fontId="17" fillId="0" borderId="36" xfId="3" applyNumberFormat="1" applyFont="1" applyFill="1" applyBorder="1" applyAlignment="1">
      <alignment horizontal="right"/>
    </xf>
    <xf numFmtId="165" fontId="18" fillId="0" borderId="37" xfId="3" applyNumberFormat="1" applyFont="1" applyFill="1" applyBorder="1" applyAlignment="1">
      <alignment horizontal="right"/>
    </xf>
    <xf numFmtId="168" fontId="18" fillId="0" borderId="30" xfId="3" applyNumberFormat="1" applyFont="1" applyFill="1" applyBorder="1" applyAlignment="1">
      <alignment horizontal="right"/>
    </xf>
    <xf numFmtId="165" fontId="17" fillId="0" borderId="37" xfId="3" applyNumberFormat="1" applyFont="1" applyFill="1" applyBorder="1" applyAlignment="1">
      <alignment horizontal="right"/>
    </xf>
    <xf numFmtId="168" fontId="17" fillId="0" borderId="30" xfId="3" applyNumberFormat="1" applyFont="1" applyFill="1" applyBorder="1" applyAlignment="1">
      <alignment horizontal="right"/>
    </xf>
    <xf numFmtId="165" fontId="18" fillId="0" borderId="38" xfId="3" applyNumberFormat="1" applyFont="1" applyFill="1" applyBorder="1" applyAlignment="1">
      <alignment horizontal="right"/>
    </xf>
    <xf numFmtId="168" fontId="18" fillId="0" borderId="39" xfId="3" applyNumberFormat="1" applyFont="1" applyFill="1" applyBorder="1" applyAlignment="1">
      <alignment horizontal="right"/>
    </xf>
    <xf numFmtId="0" fontId="78" fillId="12" borderId="0" xfId="1" applyFont="1" applyFill="1" applyBorder="1" applyAlignment="1">
      <alignment vertical="center"/>
    </xf>
    <xf numFmtId="0" fontId="80" fillId="12" borderId="0" xfId="1" applyFont="1" applyFill="1" applyBorder="1"/>
    <xf numFmtId="0" fontId="80" fillId="12" borderId="0" xfId="1" applyFont="1" applyFill="1" applyBorder="1" applyAlignment="1">
      <alignment horizontal="center"/>
    </xf>
    <xf numFmtId="0" fontId="78" fillId="12" borderId="0" xfId="1" applyFont="1" applyFill="1" applyBorder="1" applyAlignment="1">
      <alignment horizontal="center" vertical="center"/>
    </xf>
    <xf numFmtId="0" fontId="78" fillId="12" borderId="0" xfId="1" applyFont="1" applyFill="1" applyBorder="1"/>
    <xf numFmtId="173" fontId="78" fillId="12" borderId="0" xfId="3" applyNumberFormat="1" applyFont="1" applyFill="1" applyBorder="1" applyAlignment="1">
      <alignment horizontal="right" indent="2"/>
    </xf>
    <xf numFmtId="171" fontId="78" fillId="12" borderId="0" xfId="3" applyNumberFormat="1" applyFont="1" applyFill="1" applyBorder="1" applyAlignment="1">
      <alignment horizontal="right" indent="2"/>
    </xf>
    <xf numFmtId="168" fontId="78" fillId="12" borderId="0" xfId="3" applyNumberFormat="1" applyFont="1" applyFill="1" applyBorder="1" applyAlignment="1">
      <alignment horizontal="right"/>
    </xf>
    <xf numFmtId="173" fontId="80" fillId="12" borderId="0" xfId="3" applyNumberFormat="1" applyFont="1" applyFill="1" applyBorder="1" applyAlignment="1">
      <alignment horizontal="right" indent="2"/>
    </xf>
    <xf numFmtId="171" fontId="80" fillId="12" borderId="0" xfId="3" applyNumberFormat="1" applyFont="1" applyFill="1" applyBorder="1" applyAlignment="1">
      <alignment horizontal="right" indent="2"/>
    </xf>
    <xf numFmtId="168" fontId="80" fillId="12" borderId="0" xfId="3" applyNumberFormat="1" applyFont="1" applyFill="1" applyBorder="1" applyAlignment="1">
      <alignment horizontal="right"/>
    </xf>
    <xf numFmtId="0" fontId="28" fillId="13" borderId="0" xfId="1" applyFont="1" applyFill="1" applyBorder="1" applyAlignment="1">
      <alignment horizontal="center"/>
    </xf>
    <xf numFmtId="0" fontId="9" fillId="14" borderId="0" xfId="1" applyFont="1" applyFill="1" applyBorder="1" applyAlignment="1">
      <alignment horizontal="left" wrapText="1"/>
    </xf>
    <xf numFmtId="0" fontId="6" fillId="14" borderId="0" xfId="1" applyFont="1" applyFill="1" applyBorder="1" applyAlignment="1">
      <alignment horizontal="center" wrapText="1"/>
    </xf>
    <xf numFmtId="0" fontId="12" fillId="14" borderId="0" xfId="1" applyFont="1" applyFill="1" applyBorder="1" applyAlignment="1">
      <alignment horizontal="left" wrapText="1"/>
    </xf>
    <xf numFmtId="0" fontId="7" fillId="14" borderId="0" xfId="1" applyFont="1" applyFill="1" applyBorder="1" applyAlignment="1">
      <alignment horizontal="center" wrapText="1"/>
    </xf>
    <xf numFmtId="0" fontId="28" fillId="14" borderId="0" xfId="1" applyFont="1" applyFill="1" applyBorder="1" applyAlignment="1">
      <alignment horizontal="center" wrapText="1"/>
    </xf>
    <xf numFmtId="0" fontId="28" fillId="14" borderId="0" xfId="1" applyFont="1" applyFill="1" applyBorder="1" applyAlignment="1">
      <alignment horizontal="right" wrapText="1"/>
    </xf>
    <xf numFmtId="0" fontId="28" fillId="14" borderId="0" xfId="1" applyFont="1" applyFill="1" applyBorder="1" applyAlignment="1">
      <alignment horizontal="left" wrapText="1"/>
    </xf>
    <xf numFmtId="0" fontId="78" fillId="12" borderId="17" xfId="1" applyFont="1" applyFill="1" applyBorder="1" applyAlignment="1">
      <alignment horizontal="center" vertical="center"/>
    </xf>
    <xf numFmtId="0" fontId="76" fillId="12" borderId="17" xfId="1" applyFont="1" applyFill="1" applyBorder="1" applyAlignment="1">
      <alignment horizontal="center" vertical="center" wrapText="1"/>
    </xf>
    <xf numFmtId="0" fontId="78" fillId="12" borderId="17" xfId="1" applyFont="1" applyFill="1" applyBorder="1" applyAlignment="1">
      <alignment horizontal="center" vertical="center" wrapText="1"/>
    </xf>
    <xf numFmtId="173" fontId="78" fillId="12" borderId="13" xfId="3" applyNumberFormat="1" applyFont="1" applyFill="1" applyBorder="1" applyAlignment="1">
      <alignment horizontal="right" indent="2"/>
    </xf>
    <xf numFmtId="168" fontId="78" fillId="12" borderId="14" xfId="3" applyNumberFormat="1" applyFont="1" applyFill="1" applyBorder="1" applyAlignment="1">
      <alignment horizontal="right"/>
    </xf>
    <xf numFmtId="173" fontId="80" fillId="12" borderId="13" xfId="3" applyNumberFormat="1" applyFont="1" applyFill="1" applyBorder="1" applyAlignment="1">
      <alignment horizontal="right" indent="2"/>
    </xf>
    <xf numFmtId="168" fontId="80" fillId="12" borderId="14" xfId="3" applyNumberFormat="1" applyFont="1" applyFill="1" applyBorder="1" applyAlignment="1">
      <alignment horizontal="right"/>
    </xf>
    <xf numFmtId="165" fontId="80" fillId="12" borderId="14" xfId="3" applyNumberFormat="1" applyFont="1" applyFill="1" applyBorder="1" applyAlignment="1">
      <alignment horizontal="right"/>
    </xf>
    <xf numFmtId="173" fontId="6" fillId="0" borderId="18" xfId="3" applyNumberFormat="1" applyFont="1" applyFill="1" applyBorder="1" applyAlignment="1">
      <alignment horizontal="right" indent="2"/>
    </xf>
    <xf numFmtId="171" fontId="6" fillId="0" borderId="19" xfId="3" applyNumberFormat="1" applyFont="1" applyFill="1" applyBorder="1" applyAlignment="1">
      <alignment horizontal="right" indent="2"/>
    </xf>
    <xf numFmtId="165" fontId="6" fillId="0" borderId="19" xfId="3" applyNumberFormat="1" applyFont="1" applyFill="1" applyBorder="1" applyAlignment="1">
      <alignment horizontal="right"/>
    </xf>
    <xf numFmtId="168" fontId="12" fillId="0" borderId="20" xfId="3" applyNumberFormat="1" applyFont="1" applyFill="1" applyBorder="1" applyAlignment="1">
      <alignment horizontal="right"/>
    </xf>
    <xf numFmtId="173" fontId="12" fillId="0" borderId="21" xfId="3" applyNumberFormat="1" applyFont="1" applyFill="1" applyBorder="1" applyAlignment="1">
      <alignment horizontal="right" indent="2"/>
    </xf>
    <xf numFmtId="168" fontId="12" fillId="0" borderId="22" xfId="3" applyNumberFormat="1" applyFont="1" applyFill="1" applyBorder="1" applyAlignment="1">
      <alignment horizontal="right"/>
    </xf>
    <xf numFmtId="173" fontId="6" fillId="0" borderId="21" xfId="3" applyNumberFormat="1" applyFont="1" applyFill="1" applyBorder="1" applyAlignment="1">
      <alignment horizontal="right" indent="2"/>
    </xf>
    <xf numFmtId="165" fontId="12" fillId="0" borderId="21" xfId="3" applyNumberFormat="1" applyFont="1" applyFill="1" applyBorder="1" applyAlignment="1">
      <alignment horizontal="right"/>
    </xf>
    <xf numFmtId="168" fontId="6" fillId="0" borderId="22" xfId="3" applyNumberFormat="1" applyFont="1" applyFill="1" applyBorder="1" applyAlignment="1">
      <alignment horizontal="right"/>
    </xf>
    <xf numFmtId="173" fontId="12" fillId="0" borderId="23" xfId="3" applyNumberFormat="1" applyFont="1" applyFill="1" applyBorder="1" applyAlignment="1">
      <alignment horizontal="right" indent="2"/>
    </xf>
    <xf numFmtId="171" fontId="12" fillId="0" borderId="24" xfId="3" applyNumberFormat="1" applyFont="1" applyFill="1" applyBorder="1" applyAlignment="1">
      <alignment horizontal="right" indent="2"/>
    </xf>
    <xf numFmtId="173" fontId="12" fillId="0" borderId="24" xfId="3" applyNumberFormat="1" applyFont="1" applyFill="1" applyBorder="1" applyAlignment="1">
      <alignment horizontal="right" indent="2"/>
    </xf>
    <xf numFmtId="168" fontId="12" fillId="0" borderId="25" xfId="3" applyNumberFormat="1" applyFont="1" applyFill="1" applyBorder="1" applyAlignment="1">
      <alignment horizontal="right"/>
    </xf>
    <xf numFmtId="173" fontId="6" fillId="0" borderId="40" xfId="3" applyNumberFormat="1" applyFont="1" applyFill="1" applyBorder="1" applyAlignment="1">
      <alignment horizontal="right" indent="2"/>
    </xf>
    <xf numFmtId="168" fontId="6" fillId="0" borderId="41" xfId="3" applyNumberFormat="1" applyFont="1" applyFill="1" applyBorder="1" applyAlignment="1">
      <alignment horizontal="right"/>
    </xf>
    <xf numFmtId="168" fontId="12" fillId="0" borderId="42" xfId="3" applyNumberFormat="1" applyFont="1" applyFill="1" applyBorder="1" applyAlignment="1">
      <alignment horizontal="right"/>
    </xf>
    <xf numFmtId="168" fontId="6" fillId="0" borderId="42" xfId="3" applyNumberFormat="1" applyFont="1" applyFill="1" applyBorder="1" applyAlignment="1">
      <alignment horizontal="right"/>
    </xf>
    <xf numFmtId="173" fontId="12" fillId="0" borderId="43" xfId="3" applyNumberFormat="1" applyFont="1" applyFill="1" applyBorder="1" applyAlignment="1">
      <alignment horizontal="right" indent="2"/>
    </xf>
    <xf numFmtId="168" fontId="12" fillId="0" borderId="44" xfId="3" applyNumberFormat="1" applyFont="1" applyFill="1" applyBorder="1" applyAlignment="1">
      <alignment horizontal="right"/>
    </xf>
    <xf numFmtId="0" fontId="80" fillId="12" borderId="0" xfId="2" applyFont="1" applyFill="1" applyBorder="1"/>
    <xf numFmtId="0" fontId="81" fillId="15" borderId="0" xfId="1" applyFont="1" applyFill="1" applyBorder="1" applyAlignment="1">
      <alignment horizontal="left" wrapText="1"/>
    </xf>
    <xf numFmtId="167" fontId="81" fillId="12" borderId="0" xfId="1" applyNumberFormat="1" applyFont="1" applyFill="1" applyBorder="1"/>
    <xf numFmtId="0" fontId="12" fillId="13" borderId="0" xfId="2" applyFont="1" applyFill="1" applyBorder="1"/>
    <xf numFmtId="0" fontId="7" fillId="14" borderId="0" xfId="1" applyFont="1" applyFill="1" applyBorder="1" applyAlignment="1">
      <alignment horizontal="left" wrapText="1"/>
    </xf>
    <xf numFmtId="0" fontId="78" fillId="12" borderId="0" xfId="2" applyFont="1" applyFill="1" applyBorder="1"/>
    <xf numFmtId="165" fontId="6" fillId="0" borderId="18" xfId="3" applyNumberFormat="1" applyFont="1" applyFill="1" applyBorder="1" applyAlignment="1">
      <alignment horizontal="right"/>
    </xf>
    <xf numFmtId="165" fontId="6" fillId="0" borderId="20" xfId="3" applyNumberFormat="1" applyFont="1" applyFill="1" applyBorder="1" applyAlignment="1">
      <alignment horizontal="right"/>
    </xf>
    <xf numFmtId="165" fontId="12" fillId="0" borderId="22" xfId="3" applyNumberFormat="1" applyFont="1" applyFill="1" applyBorder="1" applyAlignment="1">
      <alignment horizontal="right"/>
    </xf>
    <xf numFmtId="165" fontId="6" fillId="0" borderId="21" xfId="3" applyNumberFormat="1" applyFont="1" applyFill="1" applyBorder="1" applyAlignment="1">
      <alignment horizontal="right"/>
    </xf>
    <xf numFmtId="173" fontId="6" fillId="0" borderId="22" xfId="3" applyNumberFormat="1" applyFont="1" applyFill="1" applyBorder="1" applyAlignment="1">
      <alignment horizontal="right" indent="2"/>
    </xf>
    <xf numFmtId="173" fontId="12" fillId="0" borderId="22" xfId="3" applyNumberFormat="1" applyFont="1" applyFill="1" applyBorder="1" applyAlignment="1">
      <alignment horizontal="right" indent="2"/>
    </xf>
    <xf numFmtId="165" fontId="6" fillId="0" borderId="22" xfId="3" applyNumberFormat="1" applyFont="1" applyFill="1" applyBorder="1" applyAlignment="1">
      <alignment horizontal="right"/>
    </xf>
    <xf numFmtId="173" fontId="6" fillId="0" borderId="23" xfId="3" applyNumberFormat="1" applyFont="1" applyFill="1" applyBorder="1" applyAlignment="1">
      <alignment horizontal="right" indent="2"/>
    </xf>
    <xf numFmtId="173" fontId="6" fillId="0" borderId="24" xfId="3" applyNumberFormat="1" applyFont="1" applyFill="1" applyBorder="1" applyAlignment="1">
      <alignment horizontal="right" indent="2"/>
    </xf>
    <xf numFmtId="173" fontId="6" fillId="0" borderId="25" xfId="3" applyNumberFormat="1" applyFont="1" applyFill="1" applyBorder="1" applyAlignment="1">
      <alignment horizontal="right" indent="2"/>
    </xf>
    <xf numFmtId="173" fontId="6" fillId="0" borderId="35" xfId="3" applyNumberFormat="1" applyFont="1" applyFill="1" applyBorder="1" applyAlignment="1">
      <alignment horizontal="right" indent="2"/>
    </xf>
    <xf numFmtId="173" fontId="12" fillId="0" borderId="37" xfId="3" applyNumberFormat="1" applyFont="1" applyFill="1" applyBorder="1" applyAlignment="1">
      <alignment horizontal="right" indent="2"/>
    </xf>
    <xf numFmtId="173" fontId="6" fillId="0" borderId="37" xfId="3" applyNumberFormat="1" applyFont="1" applyFill="1" applyBorder="1" applyAlignment="1">
      <alignment horizontal="right" indent="2"/>
    </xf>
    <xf numFmtId="165" fontId="12" fillId="0" borderId="37" xfId="3" applyNumberFormat="1" applyFont="1" applyFill="1" applyBorder="1" applyAlignment="1">
      <alignment horizontal="right"/>
    </xf>
    <xf numFmtId="173" fontId="6" fillId="0" borderId="38" xfId="3" applyNumberFormat="1" applyFont="1" applyFill="1" applyBorder="1" applyAlignment="1">
      <alignment horizontal="right" indent="2"/>
    </xf>
    <xf numFmtId="173" fontId="78" fillId="12" borderId="33" xfId="3" applyNumberFormat="1" applyFont="1" applyFill="1" applyBorder="1" applyAlignment="1">
      <alignment horizontal="right" indent="2"/>
    </xf>
    <xf numFmtId="173" fontId="78" fillId="12" borderId="19" xfId="3" applyNumberFormat="1" applyFont="1" applyFill="1" applyBorder="1" applyAlignment="1">
      <alignment horizontal="right" indent="2"/>
    </xf>
    <xf numFmtId="173" fontId="78" fillId="12" borderId="34" xfId="3" applyNumberFormat="1" applyFont="1" applyFill="1" applyBorder="1" applyAlignment="1">
      <alignment horizontal="right" indent="2"/>
    </xf>
    <xf numFmtId="173" fontId="80" fillId="12" borderId="14" xfId="3" applyNumberFormat="1" applyFont="1" applyFill="1" applyBorder="1" applyAlignment="1">
      <alignment horizontal="right" indent="2"/>
    </xf>
    <xf numFmtId="167" fontId="81" fillId="12" borderId="13" xfId="1" applyNumberFormat="1" applyFont="1" applyFill="1" applyBorder="1"/>
    <xf numFmtId="167" fontId="81" fillId="12" borderId="14" xfId="1" applyNumberFormat="1" applyFont="1" applyFill="1" applyBorder="1"/>
    <xf numFmtId="0" fontId="21" fillId="13" borderId="0" xfId="5" applyFont="1" applyFill="1" applyBorder="1" applyAlignment="1">
      <alignment horizontal="center"/>
    </xf>
    <xf numFmtId="0" fontId="21" fillId="13" borderId="0" xfId="5" applyFont="1" applyFill="1" applyBorder="1" applyAlignment="1">
      <alignment horizontal="center" vertical="center"/>
    </xf>
    <xf numFmtId="0" fontId="77" fillId="12" borderId="17" xfId="10" applyFont="1" applyFill="1" applyBorder="1" applyAlignment="1">
      <alignment horizontal="center" vertical="center"/>
    </xf>
    <xf numFmtId="173" fontId="4" fillId="0" borderId="18" xfId="3" applyNumberFormat="1" applyFont="1" applyFill="1" applyBorder="1" applyAlignment="1">
      <alignment horizontal="right" indent="1"/>
    </xf>
    <xf numFmtId="173" fontId="4" fillId="0" borderId="19" xfId="3" applyNumberFormat="1" applyFont="1" applyFill="1" applyBorder="1" applyAlignment="1">
      <alignment horizontal="right" indent="1"/>
    </xf>
    <xf numFmtId="173" fontId="4" fillId="0" borderId="21" xfId="3" applyNumberFormat="1" applyFont="1" applyFill="1" applyBorder="1" applyAlignment="1">
      <alignment horizontal="right" indent="1"/>
    </xf>
    <xf numFmtId="41" fontId="9" fillId="4" borderId="23" xfId="5" applyNumberFormat="1" applyFont="1" applyFill="1" applyBorder="1" applyAlignment="1">
      <alignment vertical="center"/>
    </xf>
    <xf numFmtId="41" fontId="9" fillId="4" borderId="24" xfId="5" applyNumberFormat="1" applyFont="1" applyFill="1" applyBorder="1" applyAlignment="1">
      <alignment vertical="center"/>
    </xf>
    <xf numFmtId="173" fontId="4" fillId="0" borderId="45" xfId="3" applyNumberFormat="1" applyFont="1" applyFill="1" applyBorder="1" applyAlignment="1">
      <alignment horizontal="right" indent="1"/>
    </xf>
    <xf numFmtId="173" fontId="4" fillId="0" borderId="46" xfId="3" applyNumberFormat="1" applyFont="1" applyFill="1" applyBorder="1" applyAlignment="1">
      <alignment horizontal="right" indent="1"/>
    </xf>
    <xf numFmtId="41" fontId="9" fillId="4" borderId="47" xfId="5" applyNumberFormat="1" applyFont="1" applyFill="1" applyBorder="1" applyAlignment="1">
      <alignment vertical="center"/>
    </xf>
    <xf numFmtId="165" fontId="6" fillId="2" borderId="0" xfId="3" applyNumberFormat="1" applyFont="1" applyFill="1" applyBorder="1" applyAlignment="1">
      <alignment horizontal="left"/>
    </xf>
    <xf numFmtId="165" fontId="6" fillId="0" borderId="29" xfId="3" applyNumberFormat="1" applyFont="1" applyFill="1" applyBorder="1" applyAlignment="1">
      <alignment horizontal="left"/>
    </xf>
    <xf numFmtId="168" fontId="6" fillId="0" borderId="29" xfId="3" applyNumberFormat="1" applyFont="1" applyFill="1" applyBorder="1" applyAlignment="1">
      <alignment horizontal="left"/>
    </xf>
    <xf numFmtId="165" fontId="12" fillId="0" borderId="30" xfId="3" applyNumberFormat="1" applyFont="1" applyFill="1" applyBorder="1" applyAlignment="1">
      <alignment horizontal="left"/>
    </xf>
    <xf numFmtId="168" fontId="12" fillId="0" borderId="30" xfId="3" applyNumberFormat="1" applyFont="1" applyFill="1" applyBorder="1" applyAlignment="1">
      <alignment horizontal="left"/>
    </xf>
    <xf numFmtId="165" fontId="6" fillId="0" borderId="30" xfId="3" applyNumberFormat="1" applyFont="1" applyFill="1" applyBorder="1" applyAlignment="1">
      <alignment horizontal="left"/>
    </xf>
    <xf numFmtId="168" fontId="6" fillId="0" borderId="30" xfId="3" applyNumberFormat="1" applyFont="1" applyFill="1" applyBorder="1" applyAlignment="1">
      <alignment horizontal="left"/>
    </xf>
    <xf numFmtId="165" fontId="6" fillId="0" borderId="31" xfId="3" applyNumberFormat="1" applyFont="1" applyFill="1" applyBorder="1" applyAlignment="1">
      <alignment horizontal="left"/>
    </xf>
    <xf numFmtId="168" fontId="6" fillId="0" borderId="31" xfId="3" applyNumberFormat="1" applyFont="1" applyFill="1" applyBorder="1" applyAlignment="1">
      <alignment horizontal="left"/>
    </xf>
    <xf numFmtId="165" fontId="78" fillId="12" borderId="33" xfId="3" applyNumberFormat="1" applyFont="1" applyFill="1" applyBorder="1" applyAlignment="1">
      <alignment horizontal="left"/>
    </xf>
    <xf numFmtId="165" fontId="78" fillId="12" borderId="19" xfId="3" applyNumberFormat="1" applyFont="1" applyFill="1" applyBorder="1" applyAlignment="1">
      <alignment horizontal="left"/>
    </xf>
    <xf numFmtId="165" fontId="78" fillId="12" borderId="34" xfId="3" applyNumberFormat="1" applyFont="1" applyFill="1" applyBorder="1" applyAlignment="1">
      <alignment horizontal="left"/>
    </xf>
    <xf numFmtId="41" fontId="85" fillId="12" borderId="0" xfId="12" applyNumberFormat="1" applyFont="1" applyFill="1" applyBorder="1" applyAlignment="1">
      <alignment horizontal="center" vertical="center"/>
    </xf>
    <xf numFmtId="172" fontId="76" fillId="12" borderId="0" xfId="3" applyNumberFormat="1" applyFont="1" applyFill="1" applyBorder="1" applyAlignment="1">
      <alignment horizontal="right" vertical="center" indent="1"/>
    </xf>
    <xf numFmtId="0" fontId="6" fillId="13" borderId="0" xfId="14" applyFont="1" applyFill="1" applyBorder="1" applyAlignment="1">
      <alignment horizontal="left" wrapText="1" indent="2"/>
    </xf>
    <xf numFmtId="0" fontId="12" fillId="13" borderId="0" xfId="14" applyFont="1" applyFill="1" applyBorder="1" applyAlignment="1">
      <alignment horizontal="left" indent="2"/>
    </xf>
    <xf numFmtId="0" fontId="6" fillId="13" borderId="0" xfId="14" applyFont="1" applyFill="1" applyBorder="1" applyAlignment="1">
      <alignment horizontal="left" wrapText="1" indent="1"/>
    </xf>
    <xf numFmtId="0" fontId="12" fillId="13" borderId="0" xfId="14" applyFont="1" applyFill="1" applyBorder="1" applyAlignment="1">
      <alignment horizontal="left" indent="1"/>
    </xf>
    <xf numFmtId="0" fontId="77" fillId="12" borderId="17" xfId="12" applyFont="1" applyFill="1" applyBorder="1" applyAlignment="1">
      <alignment horizontal="center" vertical="center"/>
    </xf>
    <xf numFmtId="170" fontId="77" fillId="12" borderId="17" xfId="13" applyNumberFormat="1" applyFont="1" applyFill="1" applyBorder="1" applyAlignment="1">
      <alignment horizontal="center" vertical="center"/>
    </xf>
    <xf numFmtId="172" fontId="21" fillId="0" borderId="18" xfId="3" applyNumberFormat="1" applyFont="1" applyFill="1" applyBorder="1" applyAlignment="1">
      <alignment horizontal="right" indent="1"/>
    </xf>
    <xf numFmtId="166" fontId="21" fillId="0" borderId="19" xfId="3" applyNumberFormat="1" applyFont="1" applyFill="1" applyBorder="1" applyAlignment="1">
      <alignment horizontal="right" indent="1"/>
    </xf>
    <xf numFmtId="172" fontId="21" fillId="0" borderId="19" xfId="3" applyNumberFormat="1" applyFont="1" applyFill="1" applyBorder="1" applyAlignment="1">
      <alignment horizontal="right" indent="1"/>
    </xf>
    <xf numFmtId="172" fontId="4" fillId="0" borderId="21" xfId="3" applyNumberFormat="1" applyFont="1" applyFill="1" applyBorder="1" applyAlignment="1">
      <alignment horizontal="right" indent="1"/>
    </xf>
    <xf numFmtId="166" fontId="21" fillId="0" borderId="21" xfId="3" applyNumberFormat="1" applyFont="1" applyFill="1" applyBorder="1" applyAlignment="1">
      <alignment horizontal="right" indent="1"/>
    </xf>
    <xf numFmtId="166" fontId="4" fillId="0" borderId="21" xfId="3" applyNumberFormat="1" applyFont="1" applyFill="1" applyBorder="1" applyAlignment="1">
      <alignment horizontal="right" indent="1"/>
    </xf>
    <xf numFmtId="172" fontId="21" fillId="0" borderId="21" xfId="3" applyNumberFormat="1" applyFont="1" applyFill="1" applyBorder="1" applyAlignment="1">
      <alignment horizontal="right" indent="1"/>
    </xf>
    <xf numFmtId="0" fontId="4" fillId="0" borderId="23" xfId="2" applyBorder="1"/>
    <xf numFmtId="0" fontId="4" fillId="0" borderId="24" xfId="2" applyBorder="1"/>
    <xf numFmtId="172" fontId="21" fillId="0" borderId="36" xfId="3" applyNumberFormat="1" applyFont="1" applyFill="1" applyBorder="1" applyAlignment="1">
      <alignment horizontal="right" indent="1"/>
    </xf>
    <xf numFmtId="172" fontId="4" fillId="0" borderId="30" xfId="3" applyNumberFormat="1" applyFont="1" applyFill="1" applyBorder="1" applyAlignment="1">
      <alignment horizontal="right" indent="1"/>
    </xf>
    <xf numFmtId="172" fontId="21" fillId="0" borderId="30" xfId="3" applyNumberFormat="1" applyFont="1" applyFill="1" applyBorder="1" applyAlignment="1">
      <alignment horizontal="right" indent="1"/>
    </xf>
    <xf numFmtId="172" fontId="4" fillId="0" borderId="39" xfId="3" applyNumberFormat="1" applyFont="1" applyFill="1" applyBorder="1" applyAlignment="1">
      <alignment horizontal="right" vertical="center" indent="1"/>
    </xf>
    <xf numFmtId="172" fontId="76" fillId="12" borderId="33" xfId="3" applyNumberFormat="1" applyFont="1" applyFill="1" applyBorder="1" applyAlignment="1">
      <alignment horizontal="right" vertical="center" indent="1"/>
    </xf>
    <xf numFmtId="172" fontId="76" fillId="12" borderId="19" xfId="3" applyNumberFormat="1" applyFont="1" applyFill="1" applyBorder="1" applyAlignment="1">
      <alignment horizontal="right" vertical="center" indent="1"/>
    </xf>
    <xf numFmtId="172" fontId="76" fillId="12" borderId="34" xfId="3" applyNumberFormat="1" applyFont="1" applyFill="1" applyBorder="1" applyAlignment="1">
      <alignment horizontal="right" vertical="center" indent="1"/>
    </xf>
    <xf numFmtId="41" fontId="21" fillId="0" borderId="18" xfId="3" applyNumberFormat="1" applyFont="1" applyFill="1" applyBorder="1" applyAlignment="1">
      <alignment horizontal="right" indent="1"/>
    </xf>
    <xf numFmtId="41" fontId="21" fillId="0" borderId="19" xfId="3" applyNumberFormat="1" applyFont="1" applyFill="1" applyBorder="1" applyAlignment="1">
      <alignment horizontal="right" indent="1"/>
    </xf>
    <xf numFmtId="41" fontId="4" fillId="0" borderId="21" xfId="3" applyNumberFormat="1" applyFont="1" applyFill="1" applyBorder="1" applyAlignment="1">
      <alignment horizontal="right" indent="1"/>
    </xf>
    <xf numFmtId="41" fontId="21" fillId="0" borderId="21" xfId="3" applyNumberFormat="1" applyFont="1" applyFill="1" applyBorder="1" applyAlignment="1">
      <alignment horizontal="right" indent="1"/>
    </xf>
    <xf numFmtId="171" fontId="21" fillId="0" borderId="22" xfId="3" applyNumberFormat="1" applyFont="1" applyFill="1" applyBorder="1" applyAlignment="1">
      <alignment horizontal="right" indent="1"/>
    </xf>
    <xf numFmtId="41" fontId="21" fillId="0" borderId="23" xfId="3" applyNumberFormat="1" applyFont="1" applyFill="1" applyBorder="1" applyAlignment="1">
      <alignment horizontal="right" indent="1"/>
    </xf>
    <xf numFmtId="41" fontId="21" fillId="0" borderId="24" xfId="3" applyNumberFormat="1" applyFont="1" applyFill="1" applyBorder="1" applyAlignment="1">
      <alignment horizontal="right" indent="1"/>
    </xf>
    <xf numFmtId="41" fontId="78" fillId="12" borderId="0" xfId="3" applyNumberFormat="1" applyFont="1" applyFill="1" applyBorder="1" applyAlignment="1">
      <alignment horizontal="right" indent="1"/>
    </xf>
    <xf numFmtId="171" fontId="78" fillId="12" borderId="0" xfId="3" applyNumberFormat="1" applyFont="1" applyFill="1" applyBorder="1" applyAlignment="1">
      <alignment horizontal="right" indent="1"/>
    </xf>
    <xf numFmtId="41" fontId="80" fillId="12" borderId="0" xfId="3" applyNumberFormat="1" applyFont="1" applyFill="1" applyBorder="1" applyAlignment="1">
      <alignment horizontal="right" indent="1"/>
    </xf>
    <xf numFmtId="171" fontId="80" fillId="12" borderId="0" xfId="3" applyNumberFormat="1" applyFont="1" applyFill="1" applyBorder="1" applyAlignment="1">
      <alignment horizontal="right" indent="1"/>
    </xf>
    <xf numFmtId="172" fontId="81" fillId="12" borderId="0" xfId="3" applyNumberFormat="1" applyFont="1" applyFill="1" applyBorder="1" applyAlignment="1">
      <alignment horizontal="right" indent="2"/>
    </xf>
    <xf numFmtId="41" fontId="78" fillId="12" borderId="33" xfId="3" applyNumberFormat="1" applyFont="1" applyFill="1" applyBorder="1" applyAlignment="1">
      <alignment horizontal="right" indent="1"/>
    </xf>
    <xf numFmtId="41" fontId="80" fillId="12" borderId="13" xfId="3" applyNumberFormat="1" applyFont="1" applyFill="1" applyBorder="1" applyAlignment="1">
      <alignment horizontal="right" indent="1"/>
    </xf>
    <xf numFmtId="172" fontId="81" fillId="12" borderId="13" xfId="3" applyNumberFormat="1" applyFont="1" applyFill="1" applyBorder="1" applyAlignment="1">
      <alignment horizontal="right" indent="2"/>
    </xf>
    <xf numFmtId="0" fontId="25" fillId="4" borderId="0" xfId="5" applyFont="1" applyFill="1" applyBorder="1" applyAlignment="1">
      <alignment horizontal="center" vertical="center"/>
    </xf>
    <xf numFmtId="0" fontId="44" fillId="0" borderId="0" xfId="2" applyFont="1" applyBorder="1"/>
    <xf numFmtId="0" fontId="85" fillId="12" borderId="0" xfId="5" applyFont="1" applyFill="1" applyBorder="1" applyAlignment="1">
      <alignment horizontal="center" vertical="center"/>
    </xf>
    <xf numFmtId="0" fontId="85" fillId="12" borderId="15" xfId="5" applyFont="1" applyFill="1" applyBorder="1" applyAlignment="1">
      <alignment horizontal="center" vertical="center"/>
    </xf>
    <xf numFmtId="0" fontId="81" fillId="12" borderId="15" xfId="2" applyFont="1" applyFill="1" applyBorder="1" applyAlignment="1">
      <alignment horizontal="center" vertical="center"/>
    </xf>
    <xf numFmtId="0" fontId="8" fillId="13" borderId="0" xfId="5" applyFont="1" applyFill="1" applyBorder="1" applyAlignment="1">
      <alignment horizontal="center" vertical="center"/>
    </xf>
    <xf numFmtId="0" fontId="4" fillId="13" borderId="0" xfId="5" applyFont="1" applyFill="1" applyBorder="1" applyAlignment="1">
      <alignment horizontal="left" vertical="center" wrapText="1"/>
    </xf>
    <xf numFmtId="0" fontId="8" fillId="13" borderId="0" xfId="5" applyFont="1" applyFill="1" applyBorder="1" applyAlignment="1">
      <alignment horizontal="center"/>
    </xf>
    <xf numFmtId="0" fontId="6" fillId="13" borderId="0" xfId="5" applyFont="1" applyFill="1" applyBorder="1" applyAlignment="1">
      <alignment horizontal="left" vertical="center"/>
    </xf>
    <xf numFmtId="0" fontId="10" fillId="13" borderId="0" xfId="5" applyFont="1" applyFill="1" applyBorder="1" applyAlignment="1">
      <alignment horizontal="left"/>
    </xf>
    <xf numFmtId="0" fontId="21" fillId="13" borderId="0" xfId="5" applyFont="1" applyFill="1" applyBorder="1" applyAlignment="1">
      <alignment horizontal="left" vertical="center" wrapText="1"/>
    </xf>
    <xf numFmtId="0" fontId="12" fillId="13" borderId="0" xfId="5" applyFont="1" applyFill="1" applyBorder="1" applyAlignment="1">
      <alignment horizontal="left" vertical="center" wrapText="1"/>
    </xf>
    <xf numFmtId="0" fontId="78" fillId="12" borderId="0" xfId="5" applyFont="1" applyFill="1" applyBorder="1"/>
    <xf numFmtId="174" fontId="78" fillId="12" borderId="0" xfId="3" applyNumberFormat="1" applyFont="1" applyFill="1" applyBorder="1" applyAlignment="1">
      <alignment horizontal="right" indent="1"/>
    </xf>
    <xf numFmtId="0" fontId="81" fillId="12" borderId="0" xfId="5" applyFont="1" applyFill="1" applyBorder="1" applyAlignment="1">
      <alignment vertical="center"/>
    </xf>
    <xf numFmtId="0" fontId="80" fillId="12" borderId="0" xfId="5" applyFont="1" applyFill="1" applyBorder="1" applyAlignment="1">
      <alignment vertical="center"/>
    </xf>
    <xf numFmtId="174" fontId="80" fillId="12" borderId="0" xfId="3" applyNumberFormat="1" applyFont="1" applyFill="1" applyBorder="1" applyAlignment="1">
      <alignment horizontal="right" indent="1"/>
    </xf>
    <xf numFmtId="165" fontId="78" fillId="12" borderId="0" xfId="3" applyNumberFormat="1" applyFont="1" applyFill="1" applyBorder="1" applyAlignment="1">
      <alignment horizontal="right"/>
    </xf>
    <xf numFmtId="165" fontId="86" fillId="12" borderId="0" xfId="3" applyNumberFormat="1" applyFont="1" applyFill="1" applyBorder="1" applyAlignment="1">
      <alignment horizontal="right"/>
    </xf>
    <xf numFmtId="41" fontId="78" fillId="12" borderId="13" xfId="3" applyNumberFormat="1" applyFont="1" applyFill="1" applyBorder="1" applyAlignment="1">
      <alignment horizontal="right" indent="1"/>
    </xf>
    <xf numFmtId="41" fontId="78" fillId="12" borderId="14" xfId="3" applyNumberFormat="1" applyFont="1" applyFill="1" applyBorder="1" applyAlignment="1">
      <alignment horizontal="right" indent="1"/>
    </xf>
    <xf numFmtId="41" fontId="80" fillId="12" borderId="14" xfId="3" applyNumberFormat="1" applyFont="1" applyFill="1" applyBorder="1" applyAlignment="1">
      <alignment horizontal="right" indent="1"/>
    </xf>
    <xf numFmtId="165" fontId="78" fillId="12" borderId="13" xfId="3" applyNumberFormat="1" applyFont="1" applyFill="1" applyBorder="1" applyAlignment="1">
      <alignment horizontal="right"/>
    </xf>
    <xf numFmtId="165" fontId="78" fillId="12" borderId="14" xfId="3" applyNumberFormat="1" applyFont="1" applyFill="1" applyBorder="1" applyAlignment="1">
      <alignment horizontal="right"/>
    </xf>
    <xf numFmtId="0" fontId="85" fillId="12" borderId="17" xfId="5" applyFont="1" applyFill="1" applyBorder="1" applyAlignment="1">
      <alignment horizontal="center" vertical="center"/>
    </xf>
    <xf numFmtId="41" fontId="6" fillId="0" borderId="26" xfId="3" applyNumberFormat="1" applyFont="1" applyFill="1" applyBorder="1" applyAlignment="1">
      <alignment horizontal="right" indent="1"/>
    </xf>
    <xf numFmtId="174" fontId="6" fillId="0" borderId="26" xfId="3" applyNumberFormat="1" applyFont="1" applyFill="1" applyBorder="1" applyAlignment="1">
      <alignment horizontal="right" indent="1"/>
    </xf>
    <xf numFmtId="41" fontId="12" fillId="0" borderId="27" xfId="3" applyNumberFormat="1" applyFont="1" applyFill="1" applyBorder="1" applyAlignment="1">
      <alignment horizontal="right" indent="1"/>
    </xf>
    <xf numFmtId="174" fontId="12" fillId="0" borderId="27" xfId="3" applyNumberFormat="1" applyFont="1" applyFill="1" applyBorder="1" applyAlignment="1">
      <alignment horizontal="right" indent="1"/>
    </xf>
    <xf numFmtId="41" fontId="6" fillId="0" borderId="27" xfId="3" applyNumberFormat="1" applyFont="1" applyFill="1" applyBorder="1" applyAlignment="1">
      <alignment horizontal="right" indent="1"/>
    </xf>
    <xf numFmtId="174" fontId="6" fillId="0" borderId="27" xfId="3" applyNumberFormat="1" applyFont="1" applyFill="1" applyBorder="1" applyAlignment="1">
      <alignment horizontal="right" indent="1"/>
    </xf>
    <xf numFmtId="165" fontId="10" fillId="0" borderId="28" xfId="3" applyNumberFormat="1" applyFont="1" applyFill="1" applyBorder="1" applyAlignment="1">
      <alignment horizontal="right"/>
    </xf>
    <xf numFmtId="174" fontId="10" fillId="0" borderId="28" xfId="3" applyNumberFormat="1" applyFont="1" applyFill="1" applyBorder="1" applyAlignment="1">
      <alignment horizontal="right"/>
    </xf>
    <xf numFmtId="0" fontId="6" fillId="0" borderId="0" xfId="5" applyFont="1" applyBorder="1" applyAlignment="1">
      <alignment horizontal="center"/>
    </xf>
    <xf numFmtId="166" fontId="6" fillId="0" borderId="0" xfId="5" applyNumberFormat="1" applyFont="1" applyBorder="1" applyAlignment="1">
      <alignment horizontal="center"/>
    </xf>
    <xf numFmtId="0" fontId="12" fillId="0" borderId="0" xfId="5" applyFont="1" applyBorder="1" applyAlignment="1">
      <alignment horizontal="center"/>
    </xf>
    <xf numFmtId="166" fontId="12" fillId="0" borderId="0" xfId="5" applyNumberFormat="1" applyFont="1" applyBorder="1" applyAlignment="1">
      <alignment horizontal="center"/>
    </xf>
    <xf numFmtId="0" fontId="78" fillId="12" borderId="0" xfId="5" applyFont="1" applyFill="1" applyBorder="1" applyAlignment="1">
      <alignment horizontal="center"/>
    </xf>
    <xf numFmtId="0" fontId="80" fillId="12" borderId="0" xfId="5" applyFont="1" applyFill="1" applyBorder="1" applyAlignment="1">
      <alignment horizontal="center"/>
    </xf>
    <xf numFmtId="0" fontId="78" fillId="12" borderId="13" xfId="5" applyFont="1" applyFill="1" applyBorder="1" applyAlignment="1">
      <alignment horizontal="center"/>
    </xf>
    <xf numFmtId="174" fontId="78" fillId="12" borderId="14" xfId="3" applyNumberFormat="1" applyFont="1" applyFill="1" applyBorder="1" applyAlignment="1">
      <alignment horizontal="right" indent="1"/>
    </xf>
    <xf numFmtId="0" fontId="80" fillId="12" borderId="13" xfId="5" applyFont="1" applyFill="1" applyBorder="1" applyAlignment="1">
      <alignment horizontal="center"/>
    </xf>
    <xf numFmtId="174" fontId="80" fillId="12" borderId="14" xfId="3" applyNumberFormat="1" applyFont="1" applyFill="1" applyBorder="1" applyAlignment="1">
      <alignment horizontal="right" indent="1"/>
    </xf>
    <xf numFmtId="0" fontId="81" fillId="12" borderId="13" xfId="5" applyFont="1" applyFill="1" applyBorder="1" applyAlignment="1">
      <alignment vertical="center"/>
    </xf>
    <xf numFmtId="0" fontId="85" fillId="12" borderId="17" xfId="2" applyFont="1" applyFill="1" applyBorder="1" applyAlignment="1">
      <alignment horizontal="center" vertical="center"/>
    </xf>
    <xf numFmtId="0" fontId="6" fillId="0" borderId="18" xfId="5" applyFont="1" applyBorder="1" applyAlignment="1">
      <alignment horizontal="center"/>
    </xf>
    <xf numFmtId="174" fontId="6" fillId="0" borderId="19" xfId="3" applyNumberFormat="1" applyFont="1" applyFill="1" applyBorder="1" applyAlignment="1">
      <alignment horizontal="right" indent="1"/>
    </xf>
    <xf numFmtId="166" fontId="6" fillId="0" borderId="19" xfId="5" applyNumberFormat="1" applyFont="1" applyBorder="1" applyAlignment="1">
      <alignment horizontal="center"/>
    </xf>
    <xf numFmtId="0" fontId="12" fillId="0" borderId="21" xfId="5" applyFont="1" applyBorder="1" applyAlignment="1">
      <alignment horizontal="center"/>
    </xf>
    <xf numFmtId="0" fontId="6" fillId="0" borderId="21" xfId="5" applyFont="1" applyBorder="1" applyAlignment="1">
      <alignment horizontal="center"/>
    </xf>
    <xf numFmtId="166" fontId="12" fillId="0" borderId="21" xfId="5" applyNumberFormat="1" applyFont="1" applyBorder="1" applyAlignment="1">
      <alignment horizontal="center"/>
    </xf>
    <xf numFmtId="0" fontId="12" fillId="0" borderId="23" xfId="5" applyFont="1" applyBorder="1" applyAlignment="1">
      <alignment horizontal="left" vertical="center" wrapText="1"/>
    </xf>
    <xf numFmtId="174" fontId="6" fillId="0" borderId="24" xfId="3" applyNumberFormat="1" applyFont="1" applyFill="1" applyBorder="1" applyAlignment="1">
      <alignment horizontal="right" indent="1"/>
    </xf>
    <xf numFmtId="0" fontId="12" fillId="0" borderId="24" xfId="2" applyFont="1" applyBorder="1"/>
    <xf numFmtId="0" fontId="6" fillId="0" borderId="29" xfId="5" applyFont="1" applyBorder="1" applyAlignment="1">
      <alignment horizontal="center"/>
    </xf>
    <xf numFmtId="174" fontId="6" fillId="0" borderId="45" xfId="3" applyNumberFormat="1" applyFont="1" applyFill="1" applyBorder="1" applyAlignment="1">
      <alignment horizontal="right" indent="1"/>
    </xf>
    <xf numFmtId="0" fontId="12" fillId="0" borderId="30" xfId="5" applyFont="1" applyBorder="1" applyAlignment="1">
      <alignment horizontal="center"/>
    </xf>
    <xf numFmtId="174" fontId="12" fillId="0" borderId="46" xfId="3" applyNumberFormat="1" applyFont="1" applyFill="1" applyBorder="1" applyAlignment="1">
      <alignment horizontal="right" indent="1"/>
    </xf>
    <xf numFmtId="0" fontId="6" fillId="0" borderId="30" xfId="5" applyFont="1" applyBorder="1" applyAlignment="1">
      <alignment horizontal="center"/>
    </xf>
    <xf numFmtId="174" fontId="6" fillId="0" borderId="46" xfId="3" applyNumberFormat="1" applyFont="1" applyFill="1" applyBorder="1" applyAlignment="1">
      <alignment horizontal="right" indent="1"/>
    </xf>
    <xf numFmtId="166" fontId="12" fillId="0" borderId="30" xfId="5" applyNumberFormat="1" applyFont="1" applyBorder="1" applyAlignment="1">
      <alignment horizontal="center"/>
    </xf>
    <xf numFmtId="0" fontId="12" fillId="0" borderId="31" xfId="2" applyFont="1" applyBorder="1"/>
    <xf numFmtId="165" fontId="10" fillId="0" borderId="47" xfId="3" applyNumberFormat="1" applyFont="1" applyFill="1" applyBorder="1" applyAlignment="1">
      <alignment horizontal="right"/>
    </xf>
    <xf numFmtId="0" fontId="78" fillId="12" borderId="0" xfId="14" applyFont="1" applyFill="1" applyBorder="1" applyAlignment="1">
      <alignment horizontal="center" vertical="center"/>
    </xf>
    <xf numFmtId="165" fontId="78" fillId="12" borderId="0" xfId="2" applyNumberFormat="1" applyFont="1" applyFill="1" applyBorder="1" applyAlignment="1">
      <alignment vertical="center"/>
    </xf>
    <xf numFmtId="0" fontId="6" fillId="13" borderId="0" xfId="14" applyFont="1" applyFill="1" applyBorder="1" applyAlignment="1">
      <alignment horizontal="left" wrapText="1"/>
    </xf>
    <xf numFmtId="0" fontId="12" fillId="13" borderId="0" xfId="14" applyFont="1" applyFill="1" applyBorder="1"/>
    <xf numFmtId="0" fontId="6" fillId="13" borderId="0" xfId="14" applyFont="1" applyFill="1" applyBorder="1" applyAlignment="1">
      <alignment horizontal="left"/>
    </xf>
    <xf numFmtId="0" fontId="76" fillId="12" borderId="17" xfId="14" applyFont="1" applyFill="1" applyBorder="1" applyAlignment="1">
      <alignment horizontal="center" vertical="center" wrapText="1"/>
    </xf>
    <xf numFmtId="165" fontId="6" fillId="0" borderId="18" xfId="3" applyNumberFormat="1" applyFont="1" applyFill="1" applyBorder="1" applyAlignment="1">
      <alignment vertical="center"/>
    </xf>
    <xf numFmtId="165" fontId="6" fillId="0" borderId="19" xfId="3" applyNumberFormat="1" applyFont="1" applyFill="1" applyBorder="1" applyAlignment="1">
      <alignment vertical="center"/>
    </xf>
    <xf numFmtId="165" fontId="6" fillId="0" borderId="20" xfId="3" applyNumberFormat="1" applyFont="1" applyFill="1" applyBorder="1" applyAlignment="1">
      <alignment vertical="center"/>
    </xf>
    <xf numFmtId="165" fontId="6" fillId="0" borderId="26" xfId="3" applyNumberFormat="1" applyFont="1" applyFill="1" applyBorder="1" applyAlignment="1">
      <alignment vertical="center"/>
    </xf>
    <xf numFmtId="165" fontId="12" fillId="0" borderId="21" xfId="3" applyNumberFormat="1" applyFont="1" applyFill="1" applyBorder="1" applyAlignment="1">
      <alignment vertical="center"/>
    </xf>
    <xf numFmtId="165" fontId="12" fillId="0" borderId="0" xfId="3" applyNumberFormat="1" applyFont="1" applyFill="1" applyBorder="1" applyAlignment="1">
      <alignment vertical="center"/>
    </xf>
    <xf numFmtId="165" fontId="12" fillId="0" borderId="22" xfId="3" applyNumberFormat="1" applyFont="1" applyFill="1" applyBorder="1" applyAlignment="1">
      <alignment vertical="center"/>
    </xf>
    <xf numFmtId="165" fontId="12" fillId="0" borderId="27" xfId="3" applyNumberFormat="1" applyFont="1" applyFill="1" applyBorder="1" applyAlignment="1">
      <alignment vertical="center"/>
    </xf>
    <xf numFmtId="165" fontId="6" fillId="0" borderId="21" xfId="3" applyNumberFormat="1" applyFont="1" applyFill="1" applyBorder="1" applyAlignment="1">
      <alignment vertical="center"/>
    </xf>
    <xf numFmtId="165" fontId="6" fillId="0" borderId="0" xfId="3" applyNumberFormat="1" applyFont="1" applyFill="1" applyBorder="1" applyAlignment="1">
      <alignment vertical="center"/>
    </xf>
    <xf numFmtId="165" fontId="6" fillId="0" borderId="22" xfId="3" applyNumberFormat="1" applyFont="1" applyFill="1" applyBorder="1" applyAlignment="1">
      <alignment vertical="center"/>
    </xf>
    <xf numFmtId="165" fontId="6" fillId="0" borderId="27" xfId="3" applyNumberFormat="1" applyFont="1" applyFill="1" applyBorder="1" applyAlignment="1">
      <alignment vertical="center"/>
    </xf>
    <xf numFmtId="165" fontId="6" fillId="0" borderId="23" xfId="3" applyNumberFormat="1" applyFont="1" applyFill="1" applyBorder="1" applyAlignment="1">
      <alignment vertical="center"/>
    </xf>
    <xf numFmtId="165" fontId="6" fillId="0" borderId="24" xfId="3" applyNumberFormat="1" applyFont="1" applyFill="1" applyBorder="1" applyAlignment="1">
      <alignment vertical="center"/>
    </xf>
    <xf numFmtId="165" fontId="6" fillId="0" borderId="25" xfId="3" applyNumberFormat="1" applyFont="1" applyFill="1" applyBorder="1" applyAlignment="1">
      <alignment vertical="center"/>
    </xf>
    <xf numFmtId="165" fontId="6" fillId="0" borderId="28" xfId="3" applyNumberFormat="1" applyFont="1" applyFill="1" applyBorder="1" applyAlignment="1">
      <alignment vertical="center"/>
    </xf>
    <xf numFmtId="0" fontId="12" fillId="0" borderId="0" xfId="14" applyFont="1" applyBorder="1" applyAlignment="1">
      <alignment horizontal="center" vertical="center"/>
    </xf>
    <xf numFmtId="0" fontId="12" fillId="0" borderId="0" xfId="14" applyFont="1" applyBorder="1" applyAlignment="1">
      <alignment horizontal="center" vertical="center" wrapText="1"/>
    </xf>
    <xf numFmtId="165" fontId="78" fillId="12" borderId="0" xfId="3" applyNumberFormat="1" applyFont="1" applyFill="1" applyBorder="1" applyAlignment="1">
      <alignment horizontal="right" vertical="center"/>
    </xf>
    <xf numFmtId="0" fontId="21" fillId="13" borderId="0" xfId="14" applyFont="1" applyFill="1" applyBorder="1" applyAlignment="1">
      <alignment horizontal="left" indent="1"/>
    </xf>
    <xf numFmtId="0" fontId="4" fillId="13" borderId="0" xfId="14" applyFill="1" applyBorder="1" applyAlignment="1">
      <alignment horizontal="left" indent="1"/>
    </xf>
    <xf numFmtId="0" fontId="21" fillId="13" borderId="0" xfId="14" applyFont="1" applyFill="1" applyBorder="1"/>
    <xf numFmtId="0" fontId="4" fillId="13" borderId="0" xfId="14" applyFill="1" applyBorder="1"/>
    <xf numFmtId="0" fontId="18" fillId="13" borderId="0" xfId="14" applyFont="1" applyFill="1" applyBorder="1"/>
    <xf numFmtId="0" fontId="77" fillId="12" borderId="17" xfId="14" applyFont="1" applyFill="1" applyBorder="1" applyAlignment="1">
      <alignment horizontal="center" vertical="center"/>
    </xf>
    <xf numFmtId="0" fontId="77" fillId="12" borderId="17" xfId="14" applyFont="1" applyFill="1" applyBorder="1" applyAlignment="1">
      <alignment horizontal="center" vertical="center" wrapText="1"/>
    </xf>
    <xf numFmtId="0" fontId="6" fillId="0" borderId="19" xfId="14" applyFont="1" applyBorder="1" applyAlignment="1">
      <alignment horizontal="center"/>
    </xf>
    <xf numFmtId="0" fontId="6" fillId="0" borderId="20" xfId="14" applyFont="1" applyBorder="1" applyAlignment="1">
      <alignment horizontal="center"/>
    </xf>
    <xf numFmtId="0" fontId="12" fillId="0" borderId="22" xfId="14" applyFont="1" applyBorder="1" applyAlignment="1">
      <alignment horizontal="center" vertical="center"/>
    </xf>
    <xf numFmtId="0" fontId="6" fillId="0" borderId="21" xfId="14" applyFont="1" applyBorder="1" applyAlignment="1">
      <alignment horizontal="center" vertical="center"/>
    </xf>
    <xf numFmtId="165" fontId="12" fillId="0" borderId="23" xfId="3" applyNumberFormat="1" applyFont="1" applyFill="1" applyBorder="1" applyAlignment="1">
      <alignment horizontal="right"/>
    </xf>
    <xf numFmtId="165" fontId="12" fillId="0" borderId="24" xfId="3" applyNumberFormat="1" applyFont="1" applyFill="1" applyBorder="1" applyAlignment="1">
      <alignment horizontal="right"/>
    </xf>
    <xf numFmtId="173" fontId="12" fillId="0" borderId="24" xfId="3" applyNumberFormat="1" applyFont="1" applyFill="1" applyBorder="1" applyAlignment="1">
      <alignment horizontal="right" indent="1"/>
    </xf>
    <xf numFmtId="173" fontId="12" fillId="0" borderId="25" xfId="3" applyNumberFormat="1" applyFont="1" applyFill="1" applyBorder="1" applyAlignment="1">
      <alignment horizontal="right" indent="1"/>
    </xf>
    <xf numFmtId="0" fontId="6" fillId="0" borderId="48" xfId="14" applyFont="1" applyBorder="1" applyAlignment="1">
      <alignment horizontal="center"/>
    </xf>
    <xf numFmtId="0" fontId="12" fillId="0" borderId="49" xfId="14" applyFont="1" applyBorder="1" applyAlignment="1">
      <alignment horizontal="center" vertical="center"/>
    </xf>
    <xf numFmtId="165" fontId="6" fillId="0" borderId="49" xfId="3" applyNumberFormat="1" applyFont="1" applyFill="1" applyBorder="1" applyAlignment="1">
      <alignment horizontal="right"/>
    </xf>
    <xf numFmtId="165" fontId="12" fillId="0" borderId="49" xfId="3" applyNumberFormat="1" applyFont="1" applyFill="1" applyBorder="1" applyAlignment="1">
      <alignment horizontal="right"/>
    </xf>
    <xf numFmtId="173" fontId="12" fillId="0" borderId="50" xfId="3" applyNumberFormat="1" applyFont="1" applyFill="1" applyBorder="1" applyAlignment="1">
      <alignment horizontal="right" indent="1"/>
    </xf>
    <xf numFmtId="165" fontId="78" fillId="12" borderId="33" xfId="3" applyNumberFormat="1" applyFont="1" applyFill="1" applyBorder="1" applyAlignment="1">
      <alignment horizontal="right" vertical="center"/>
    </xf>
    <xf numFmtId="165" fontId="78" fillId="12" borderId="19" xfId="3" applyNumberFormat="1" applyFont="1" applyFill="1" applyBorder="1" applyAlignment="1">
      <alignment horizontal="right" vertical="center"/>
    </xf>
    <xf numFmtId="165" fontId="78" fillId="12" borderId="34" xfId="3" applyNumberFormat="1" applyFont="1" applyFill="1" applyBorder="1" applyAlignment="1">
      <alignment horizontal="right" vertical="center"/>
    </xf>
    <xf numFmtId="167" fontId="11" fillId="13" borderId="0" xfId="16" applyNumberFormat="1" applyFont="1" applyFill="1" applyBorder="1" applyAlignment="1">
      <alignment horizontal="left"/>
    </xf>
    <xf numFmtId="167" fontId="9" fillId="13" borderId="0" xfId="16" applyNumberFormat="1" applyFont="1" applyFill="1" applyBorder="1" applyAlignment="1">
      <alignment horizontal="center"/>
    </xf>
    <xf numFmtId="167" fontId="31" fillId="14" borderId="0" xfId="16" applyNumberFormat="1" applyFont="1" applyFill="1" applyBorder="1" applyAlignment="1">
      <alignment horizontal="right" vertical="center" wrapText="1"/>
    </xf>
    <xf numFmtId="167" fontId="9" fillId="14" borderId="0" xfId="16" applyNumberFormat="1" applyFont="1" applyFill="1" applyBorder="1" applyAlignment="1">
      <alignment horizontal="left" wrapText="1"/>
    </xf>
    <xf numFmtId="167" fontId="31" fillId="14" borderId="0" xfId="16" applyNumberFormat="1" applyFont="1" applyFill="1" applyBorder="1" applyAlignment="1">
      <alignment horizontal="left" vertical="center" wrapText="1"/>
    </xf>
    <xf numFmtId="167" fontId="31" fillId="13" borderId="0" xfId="16" applyNumberFormat="1" applyFont="1" applyFill="1" applyBorder="1" applyAlignment="1">
      <alignment vertical="center"/>
    </xf>
    <xf numFmtId="167" fontId="85" fillId="12" borderId="0" xfId="16" applyNumberFormat="1" applyFont="1" applyFill="1" applyBorder="1" applyAlignment="1">
      <alignment vertical="center"/>
    </xf>
    <xf numFmtId="167" fontId="87" fillId="12" borderId="0" xfId="16" applyNumberFormat="1" applyFont="1" applyFill="1" applyBorder="1" applyAlignment="1">
      <alignment vertical="center"/>
    </xf>
    <xf numFmtId="167" fontId="85" fillId="12" borderId="0" xfId="16" applyNumberFormat="1" applyFont="1" applyFill="1" applyBorder="1" applyAlignment="1">
      <alignment horizontal="center" vertical="center"/>
    </xf>
    <xf numFmtId="167" fontId="76" fillId="12" borderId="0" xfId="16" applyNumberFormat="1" applyFont="1" applyFill="1" applyBorder="1" applyAlignment="1">
      <alignment horizontal="left"/>
    </xf>
    <xf numFmtId="172" fontId="76" fillId="12" borderId="0" xfId="3" applyNumberFormat="1" applyFont="1" applyFill="1" applyBorder="1" applyAlignment="1">
      <alignment horizontal="right" indent="1"/>
    </xf>
    <xf numFmtId="167" fontId="87" fillId="15" borderId="0" xfId="16" applyNumberFormat="1" applyFont="1" applyFill="1" applyBorder="1" applyAlignment="1">
      <alignment horizontal="right" vertical="center" wrapText="1"/>
    </xf>
    <xf numFmtId="167" fontId="81" fillId="15" borderId="0" xfId="16" applyNumberFormat="1" applyFont="1" applyFill="1" applyBorder="1" applyAlignment="1">
      <alignment horizontal="left" wrapText="1"/>
    </xf>
    <xf numFmtId="172" fontId="81" fillId="12" borderId="0" xfId="3" applyNumberFormat="1" applyFont="1" applyFill="1" applyBorder="1" applyAlignment="1">
      <alignment horizontal="right" indent="1"/>
    </xf>
    <xf numFmtId="166" fontId="81" fillId="12" borderId="0" xfId="3" applyNumberFormat="1" applyFont="1" applyFill="1" applyBorder="1" applyAlignment="1">
      <alignment horizontal="right" indent="1"/>
    </xf>
    <xf numFmtId="167" fontId="81" fillId="15" borderId="0" xfId="16" applyNumberFormat="1" applyFont="1" applyFill="1" applyBorder="1" applyAlignment="1">
      <alignment horizontal="left" vertical="center" wrapText="1"/>
    </xf>
    <xf numFmtId="167" fontId="80" fillId="15" borderId="0" xfId="16" applyNumberFormat="1" applyFont="1" applyFill="1" applyBorder="1" applyAlignment="1">
      <alignment horizontal="left" vertical="center" wrapText="1"/>
    </xf>
    <xf numFmtId="167" fontId="80" fillId="12" borderId="0" xfId="16" applyNumberFormat="1" applyFont="1" applyFill="1" applyBorder="1" applyAlignment="1">
      <alignment horizontal="right" vertical="center" wrapText="1"/>
    </xf>
    <xf numFmtId="167" fontId="80" fillId="12" borderId="0" xfId="16" applyNumberFormat="1" applyFont="1" applyFill="1" applyBorder="1" applyAlignment="1">
      <alignment horizontal="right" vertical="center"/>
    </xf>
    <xf numFmtId="169" fontId="80" fillId="12" borderId="0" xfId="16" applyNumberFormat="1" applyFont="1" applyFill="1" applyBorder="1" applyAlignment="1">
      <alignment vertical="center"/>
    </xf>
    <xf numFmtId="172" fontId="76" fillId="12" borderId="13" xfId="3" applyNumberFormat="1" applyFont="1" applyFill="1" applyBorder="1" applyAlignment="1">
      <alignment horizontal="right" indent="1"/>
    </xf>
    <xf numFmtId="172" fontId="76" fillId="12" borderId="14" xfId="3" applyNumberFormat="1" applyFont="1" applyFill="1" applyBorder="1" applyAlignment="1">
      <alignment horizontal="right" indent="1"/>
    </xf>
    <xf numFmtId="172" fontId="81" fillId="12" borderId="13" xfId="3" applyNumberFormat="1" applyFont="1" applyFill="1" applyBorder="1" applyAlignment="1">
      <alignment horizontal="right" indent="1"/>
    </xf>
    <xf numFmtId="172" fontId="81" fillId="12" borderId="14" xfId="3" applyNumberFormat="1" applyFont="1" applyFill="1" applyBorder="1" applyAlignment="1">
      <alignment horizontal="right" indent="1"/>
    </xf>
    <xf numFmtId="167" fontId="80" fillId="15" borderId="13" xfId="16" applyNumberFormat="1" applyFont="1" applyFill="1" applyBorder="1" applyAlignment="1">
      <alignment horizontal="left" vertical="center" wrapText="1"/>
    </xf>
    <xf numFmtId="167" fontId="80" fillId="12" borderId="14" xfId="16" applyNumberFormat="1" applyFont="1" applyFill="1" applyBorder="1" applyAlignment="1">
      <alignment horizontal="right" vertical="center" wrapText="1"/>
    </xf>
    <xf numFmtId="0" fontId="76" fillId="12" borderId="17" xfId="16" applyFont="1" applyFill="1" applyBorder="1" applyAlignment="1">
      <alignment horizontal="center" vertical="center" wrapText="1"/>
    </xf>
    <xf numFmtId="167" fontId="76" fillId="12" borderId="17" xfId="16" applyNumberFormat="1" applyFont="1" applyFill="1" applyBorder="1" applyAlignment="1">
      <alignment horizontal="center" vertical="center"/>
    </xf>
    <xf numFmtId="172" fontId="4" fillId="0" borderId="23" xfId="3" applyNumberFormat="1" applyFont="1" applyFill="1" applyBorder="1" applyAlignment="1">
      <alignment horizontal="right" indent="1"/>
    </xf>
    <xf numFmtId="172" fontId="4" fillId="0" borderId="24" xfId="3" applyNumberFormat="1" applyFont="1" applyFill="1" applyBorder="1" applyAlignment="1">
      <alignment horizontal="right" indent="1"/>
    </xf>
    <xf numFmtId="165" fontId="4" fillId="0" borderId="25" xfId="3" applyNumberFormat="1" applyFont="1" applyFill="1" applyBorder="1" applyAlignment="1">
      <alignment horizontal="right"/>
    </xf>
    <xf numFmtId="172" fontId="21" fillId="0" borderId="48" xfId="3" applyNumberFormat="1" applyFont="1" applyFill="1" applyBorder="1" applyAlignment="1">
      <alignment horizontal="right" indent="1"/>
    </xf>
    <xf numFmtId="172" fontId="4" fillId="0" borderId="49" xfId="3" applyNumberFormat="1" applyFont="1" applyFill="1" applyBorder="1" applyAlignment="1">
      <alignment horizontal="right" indent="1"/>
    </xf>
    <xf numFmtId="172" fontId="21" fillId="0" borderId="49" xfId="3" applyNumberFormat="1" applyFont="1" applyFill="1" applyBorder="1" applyAlignment="1">
      <alignment horizontal="right" indent="1"/>
    </xf>
    <xf numFmtId="166" fontId="4" fillId="0" borderId="49" xfId="3" applyNumberFormat="1" applyFont="1" applyFill="1" applyBorder="1" applyAlignment="1">
      <alignment horizontal="right" indent="1"/>
    </xf>
    <xf numFmtId="172" fontId="21" fillId="0" borderId="50" xfId="3" applyNumberFormat="1" applyFont="1" applyFill="1" applyBorder="1" applyAlignment="1">
      <alignment horizontal="right" indent="1"/>
    </xf>
    <xf numFmtId="167" fontId="76" fillId="12" borderId="0" xfId="5" applyNumberFormat="1" applyFont="1" applyFill="1" applyBorder="1" applyAlignment="1">
      <alignment horizontal="center" vertical="center"/>
    </xf>
    <xf numFmtId="167" fontId="29" fillId="13" borderId="0" xfId="5" applyNumberFormat="1" applyFont="1" applyFill="1" applyBorder="1" applyAlignment="1">
      <alignment horizontal="left"/>
    </xf>
    <xf numFmtId="167" fontId="31" fillId="13" borderId="0" xfId="5" applyNumberFormat="1" applyFont="1" applyFill="1" applyBorder="1" applyAlignment="1">
      <alignment horizontal="center"/>
    </xf>
    <xf numFmtId="167" fontId="31" fillId="14" borderId="0" xfId="5" applyNumberFormat="1" applyFont="1" applyFill="1" applyBorder="1" applyAlignment="1">
      <alignment horizontal="right" vertical="center" wrapText="1"/>
    </xf>
    <xf numFmtId="167" fontId="32" fillId="14" borderId="0" xfId="5" applyNumberFormat="1" applyFont="1" applyFill="1" applyBorder="1" applyAlignment="1">
      <alignment horizontal="left" vertical="center" wrapText="1"/>
    </xf>
    <xf numFmtId="167" fontId="46" fillId="14" borderId="0" xfId="5" applyNumberFormat="1" applyFont="1" applyFill="1" applyBorder="1" applyAlignment="1">
      <alignment horizontal="left" vertical="center" wrapText="1"/>
    </xf>
    <xf numFmtId="167" fontId="31" fillId="13" borderId="0" xfId="5" applyNumberFormat="1" applyFont="1" applyFill="1" applyBorder="1" applyAlignment="1">
      <alignment vertical="center"/>
    </xf>
    <xf numFmtId="167" fontId="76" fillId="12" borderId="0" xfId="5" applyNumberFormat="1" applyFont="1" applyFill="1" applyBorder="1" applyAlignment="1">
      <alignment vertical="center"/>
    </xf>
    <xf numFmtId="167" fontId="87" fillId="12" borderId="0" xfId="5" applyNumberFormat="1" applyFont="1" applyFill="1" applyBorder="1" applyAlignment="1">
      <alignment vertical="center"/>
    </xf>
    <xf numFmtId="168" fontId="76" fillId="12" borderId="0" xfId="3" applyNumberFormat="1" applyFont="1" applyFill="1" applyBorder="1" applyAlignment="1">
      <alignment horizontal="right"/>
    </xf>
    <xf numFmtId="167" fontId="79" fillId="15" borderId="0" xfId="5" applyNumberFormat="1" applyFont="1" applyFill="1" applyBorder="1" applyAlignment="1">
      <alignment horizontal="left" vertical="center" wrapText="1"/>
    </xf>
    <xf numFmtId="168" fontId="81" fillId="12" borderId="0" xfId="3" applyNumberFormat="1" applyFont="1" applyFill="1" applyBorder="1" applyAlignment="1">
      <alignment horizontal="right"/>
    </xf>
    <xf numFmtId="167" fontId="87" fillId="12" borderId="0" xfId="5" applyNumberFormat="1" applyFont="1" applyFill="1" applyBorder="1" applyAlignment="1">
      <alignment horizontal="right" vertical="center"/>
    </xf>
    <xf numFmtId="169" fontId="87" fillId="12" borderId="0" xfId="5" applyNumberFormat="1" applyFont="1" applyFill="1" applyBorder="1" applyAlignment="1">
      <alignment vertical="center"/>
    </xf>
    <xf numFmtId="167" fontId="77" fillId="15" borderId="17" xfId="5" applyNumberFormat="1" applyFont="1" applyFill="1" applyBorder="1" applyAlignment="1">
      <alignment horizontal="center" vertical="center" wrapText="1"/>
    </xf>
    <xf numFmtId="165" fontId="21" fillId="0" borderId="20" xfId="3" applyNumberFormat="1" applyFont="1" applyFill="1" applyBorder="1" applyAlignment="1">
      <alignment horizontal="right"/>
    </xf>
    <xf numFmtId="165" fontId="4" fillId="0" borderId="22" xfId="3" applyNumberFormat="1" applyFont="1" applyFill="1" applyBorder="1" applyAlignment="1">
      <alignment horizontal="right"/>
    </xf>
    <xf numFmtId="165" fontId="21" fillId="0" borderId="22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7" fontId="77" fillId="12" borderId="17" xfId="5" applyNumberFormat="1" applyFont="1" applyFill="1" applyBorder="1" applyAlignment="1">
      <alignment horizontal="center" vertical="center"/>
    </xf>
    <xf numFmtId="167" fontId="76" fillId="12" borderId="17" xfId="5" applyNumberFormat="1" applyFont="1" applyFill="1" applyBorder="1" applyAlignment="1">
      <alignment horizontal="center" vertical="center"/>
    </xf>
    <xf numFmtId="165" fontId="21" fillId="0" borderId="40" xfId="3" applyNumberFormat="1" applyFont="1" applyFill="1" applyBorder="1" applyAlignment="1">
      <alignment horizontal="right"/>
    </xf>
    <xf numFmtId="168" fontId="21" fillId="0" borderId="41" xfId="3" applyNumberFormat="1" applyFont="1" applyFill="1" applyBorder="1" applyAlignment="1">
      <alignment horizontal="right"/>
    </xf>
    <xf numFmtId="168" fontId="4" fillId="0" borderId="42" xfId="3" applyNumberFormat="1" applyFont="1" applyFill="1" applyBorder="1" applyAlignment="1">
      <alignment horizontal="right"/>
    </xf>
    <xf numFmtId="168" fontId="21" fillId="0" borderId="42" xfId="3" applyNumberFormat="1" applyFont="1" applyFill="1" applyBorder="1" applyAlignment="1">
      <alignment horizontal="right"/>
    </xf>
    <xf numFmtId="165" fontId="21" fillId="0" borderId="43" xfId="3" applyNumberFormat="1" applyFont="1" applyFill="1" applyBorder="1" applyAlignment="1">
      <alignment horizontal="right"/>
    </xf>
    <xf numFmtId="168" fontId="21" fillId="0" borderId="44" xfId="3" applyNumberFormat="1" applyFont="1" applyFill="1" applyBorder="1" applyAlignment="1">
      <alignment horizontal="right"/>
    </xf>
    <xf numFmtId="0" fontId="87" fillId="12" borderId="13" xfId="5" applyFont="1" applyFill="1" applyBorder="1" applyAlignment="1">
      <alignment horizontal="right" vertical="center" wrapText="1"/>
    </xf>
    <xf numFmtId="0" fontId="87" fillId="12" borderId="14" xfId="5" applyFont="1" applyFill="1" applyBorder="1" applyAlignment="1">
      <alignment horizontal="right" vertical="center" wrapText="1"/>
    </xf>
    <xf numFmtId="0" fontId="4" fillId="13" borderId="0" xfId="2" applyFill="1" applyBorder="1" applyAlignment="1">
      <alignment horizontal="center"/>
    </xf>
    <xf numFmtId="166" fontId="76" fillId="12" borderId="0" xfId="3" applyNumberFormat="1" applyFont="1" applyFill="1" applyBorder="1" applyAlignment="1">
      <alignment horizontal="right" vertical="center" indent="1"/>
    </xf>
    <xf numFmtId="172" fontId="81" fillId="12" borderId="0" xfId="3" applyNumberFormat="1" applyFont="1" applyFill="1" applyBorder="1" applyAlignment="1">
      <alignment horizontal="right" vertical="center" indent="1"/>
    </xf>
    <xf numFmtId="166" fontId="76" fillId="12" borderId="13" xfId="3" applyNumberFormat="1" applyFont="1" applyFill="1" applyBorder="1" applyAlignment="1">
      <alignment horizontal="right" vertical="center" indent="1"/>
    </xf>
    <xf numFmtId="172" fontId="81" fillId="12" borderId="14" xfId="3" applyNumberFormat="1" applyFont="1" applyFill="1" applyBorder="1" applyAlignment="1">
      <alignment horizontal="right" vertical="center" indent="1"/>
    </xf>
    <xf numFmtId="0" fontId="82" fillId="12" borderId="17" xfId="2" applyFont="1" applyFill="1" applyBorder="1" applyAlignment="1">
      <alignment horizontal="center" vertical="center" textRotation="90"/>
    </xf>
    <xf numFmtId="166" fontId="4" fillId="0" borderId="18" xfId="3" applyNumberFormat="1" applyFont="1" applyFill="1" applyBorder="1" applyAlignment="1">
      <alignment horizontal="right" indent="1"/>
    </xf>
    <xf numFmtId="166" fontId="4" fillId="0" borderId="19" xfId="3" applyNumberFormat="1" applyFont="1" applyFill="1" applyBorder="1" applyAlignment="1">
      <alignment horizontal="right" indent="1"/>
    </xf>
    <xf numFmtId="172" fontId="4" fillId="0" borderId="19" xfId="3" applyNumberFormat="1" applyFont="1" applyFill="1" applyBorder="1" applyAlignment="1">
      <alignment horizontal="right" indent="1"/>
    </xf>
    <xf numFmtId="0" fontId="0" fillId="0" borderId="24" xfId="0" applyBorder="1"/>
    <xf numFmtId="0" fontId="1" fillId="0" borderId="24" xfId="0" applyFont="1" applyFill="1" applyBorder="1"/>
    <xf numFmtId="172" fontId="4" fillId="0" borderId="45" xfId="3" applyNumberFormat="1" applyFont="1" applyFill="1" applyBorder="1" applyAlignment="1">
      <alignment horizontal="right" indent="1"/>
    </xf>
    <xf numFmtId="172" fontId="4" fillId="0" borderId="46" xfId="3" applyNumberFormat="1" applyFont="1" applyFill="1" applyBorder="1" applyAlignment="1">
      <alignment horizontal="right" indent="1"/>
    </xf>
    <xf numFmtId="172" fontId="4" fillId="0" borderId="47" xfId="3" applyNumberFormat="1" applyFont="1" applyFill="1" applyBorder="1" applyAlignment="1">
      <alignment horizontal="right" indent="1"/>
    </xf>
    <xf numFmtId="0" fontId="21" fillId="13" borderId="0" xfId="0" applyFont="1" applyFill="1" applyBorder="1" applyAlignment="1">
      <alignment horizontal="center"/>
    </xf>
    <xf numFmtId="0" fontId="76" fillId="12" borderId="0" xfId="0" applyFont="1" applyFill="1" applyBorder="1" applyAlignment="1">
      <alignment horizontal="center" vertical="center"/>
    </xf>
    <xf numFmtId="175" fontId="76" fillId="12" borderId="0" xfId="2" applyNumberFormat="1" applyFont="1" applyFill="1" applyBorder="1" applyAlignment="1">
      <alignment horizontal="center" vertical="center"/>
    </xf>
    <xf numFmtId="170" fontId="77" fillId="12" borderId="17" xfId="13" applyNumberFormat="1" applyFont="1" applyFill="1" applyBorder="1" applyAlignment="1">
      <alignment horizontal="center" vertical="center" wrapText="1"/>
    </xf>
    <xf numFmtId="49" fontId="77" fillId="12" borderId="17" xfId="14" applyNumberFormat="1" applyFont="1" applyFill="1" applyBorder="1" applyAlignment="1">
      <alignment horizontal="center" vertical="center"/>
    </xf>
    <xf numFmtId="175" fontId="4" fillId="4" borderId="18" xfId="17" applyNumberFormat="1" applyFont="1" applyFill="1" applyBorder="1" applyAlignment="1">
      <alignment horizontal="center"/>
    </xf>
    <xf numFmtId="175" fontId="4" fillId="4" borderId="19" xfId="17" applyNumberFormat="1" applyFont="1" applyFill="1" applyBorder="1" applyAlignment="1">
      <alignment horizontal="center"/>
    </xf>
    <xf numFmtId="175" fontId="4" fillId="4" borderId="21" xfId="17" applyNumberFormat="1" applyFont="1" applyFill="1" applyBorder="1" applyAlignment="1">
      <alignment horizontal="center"/>
    </xf>
    <xf numFmtId="175" fontId="4" fillId="4" borderId="23" xfId="17" applyNumberFormat="1" applyFont="1" applyFill="1" applyBorder="1" applyAlignment="1">
      <alignment horizontal="center"/>
    </xf>
    <xf numFmtId="175" fontId="4" fillId="4" borderId="24" xfId="17" applyNumberFormat="1" applyFont="1" applyFill="1" applyBorder="1" applyAlignment="1">
      <alignment horizontal="center"/>
    </xf>
    <xf numFmtId="175" fontId="21" fillId="4" borderId="45" xfId="17" applyNumberFormat="1" applyFont="1" applyFill="1" applyBorder="1" applyAlignment="1">
      <alignment vertical="center"/>
    </xf>
    <xf numFmtId="175" fontId="21" fillId="4" borderId="46" xfId="17" applyNumberFormat="1" applyFont="1" applyFill="1" applyBorder="1" applyAlignment="1">
      <alignment vertical="center"/>
    </xf>
    <xf numFmtId="175" fontId="21" fillId="4" borderId="47" xfId="17" applyNumberFormat="1" applyFont="1" applyFill="1" applyBorder="1" applyAlignment="1">
      <alignment vertical="center"/>
    </xf>
    <xf numFmtId="175" fontId="76" fillId="12" borderId="33" xfId="0" applyNumberFormat="1" applyFont="1" applyFill="1" applyBorder="1" applyAlignment="1">
      <alignment horizontal="center" vertical="center"/>
    </xf>
    <xf numFmtId="175" fontId="76" fillId="12" borderId="19" xfId="0" applyNumberFormat="1" applyFont="1" applyFill="1" applyBorder="1" applyAlignment="1">
      <alignment horizontal="center" vertical="center"/>
    </xf>
    <xf numFmtId="175" fontId="76" fillId="12" borderId="34" xfId="0" applyNumberFormat="1" applyFont="1" applyFill="1" applyBorder="1" applyAlignment="1">
      <alignment horizontal="center" vertical="center"/>
    </xf>
    <xf numFmtId="0" fontId="4" fillId="0" borderId="23" xfId="0" applyFont="1" applyBorder="1"/>
    <xf numFmtId="0" fontId="4" fillId="0" borderId="24" xfId="0" applyFont="1" applyBorder="1"/>
    <xf numFmtId="165" fontId="6" fillId="0" borderId="45" xfId="3" applyNumberFormat="1" applyFont="1" applyFill="1" applyBorder="1" applyAlignment="1">
      <alignment horizontal="right"/>
    </xf>
    <xf numFmtId="165" fontId="6" fillId="0" borderId="46" xfId="3" applyNumberFormat="1" applyFont="1" applyFill="1" applyBorder="1" applyAlignment="1">
      <alignment horizontal="right"/>
    </xf>
    <xf numFmtId="165" fontId="6" fillId="0" borderId="47" xfId="3" applyNumberFormat="1" applyFont="1" applyFill="1" applyBorder="1" applyAlignment="1">
      <alignment horizontal="right"/>
    </xf>
    <xf numFmtId="166" fontId="76" fillId="12" borderId="33" xfId="3" applyNumberFormat="1" applyFont="1" applyFill="1" applyBorder="1" applyAlignment="1">
      <alignment horizontal="right" vertical="center" indent="1"/>
    </xf>
    <xf numFmtId="166" fontId="76" fillId="12" borderId="19" xfId="3" applyNumberFormat="1" applyFont="1" applyFill="1" applyBorder="1" applyAlignment="1">
      <alignment horizontal="right" vertical="center" indent="1"/>
    </xf>
    <xf numFmtId="166" fontId="76" fillId="12" borderId="34" xfId="3" applyNumberFormat="1" applyFont="1" applyFill="1" applyBorder="1" applyAlignment="1">
      <alignment horizontal="right" vertical="center" indent="1"/>
    </xf>
    <xf numFmtId="0" fontId="78" fillId="12" borderId="0" xfId="2" applyFont="1" applyFill="1" applyBorder="1" applyAlignment="1">
      <alignment horizontal="right" indent="1"/>
    </xf>
    <xf numFmtId="0" fontId="81" fillId="12" borderId="0" xfId="1" applyFont="1" applyFill="1" applyBorder="1" applyAlignment="1">
      <alignment horizontal="left" vertical="center"/>
    </xf>
    <xf numFmtId="0" fontId="81" fillId="12" borderId="0" xfId="1" applyFont="1" applyFill="1" applyBorder="1" applyAlignment="1">
      <alignment horizontal="left" vertical="center" wrapText="1"/>
    </xf>
    <xf numFmtId="41" fontId="78" fillId="12" borderId="0" xfId="2" applyNumberFormat="1" applyFont="1" applyFill="1" applyBorder="1" applyAlignment="1">
      <alignment horizontal="distributed"/>
    </xf>
    <xf numFmtId="0" fontId="9" fillId="13" borderId="0" xfId="1" applyFont="1" applyFill="1" applyBorder="1" applyAlignment="1">
      <alignment horizontal="left" vertical="center"/>
    </xf>
    <xf numFmtId="0" fontId="9" fillId="13" borderId="0" xfId="1" applyFont="1" applyFill="1" applyBorder="1" applyAlignment="1">
      <alignment horizontal="left" vertical="center" wrapText="1"/>
    </xf>
    <xf numFmtId="0" fontId="13" fillId="13" borderId="0" xfId="1" applyFont="1" applyFill="1" applyBorder="1" applyAlignment="1">
      <alignment horizontal="center" vertical="center"/>
    </xf>
    <xf numFmtId="0" fontId="78" fillId="12" borderId="12" xfId="1" applyFont="1" applyFill="1" applyBorder="1" applyAlignment="1">
      <alignment vertical="center"/>
    </xf>
    <xf numFmtId="0" fontId="78" fillId="12" borderId="12" xfId="1" applyFont="1" applyFill="1" applyBorder="1" applyAlignment="1">
      <alignment horizontal="center" vertical="center"/>
    </xf>
    <xf numFmtId="41" fontId="78" fillId="12" borderId="13" xfId="2" applyNumberFormat="1" applyFont="1" applyFill="1" applyBorder="1" applyAlignment="1">
      <alignment horizontal="distributed"/>
    </xf>
    <xf numFmtId="41" fontId="78" fillId="12" borderId="14" xfId="2" applyNumberFormat="1" applyFont="1" applyFill="1" applyBorder="1" applyAlignment="1">
      <alignment horizontal="distributed"/>
    </xf>
    <xf numFmtId="0" fontId="9" fillId="4" borderId="0" xfId="5" applyFont="1" applyFill="1" applyBorder="1"/>
    <xf numFmtId="41" fontId="30" fillId="4" borderId="0" xfId="5" applyNumberFormat="1" applyFont="1" applyFill="1" applyBorder="1"/>
    <xf numFmtId="0" fontId="11" fillId="13" borderId="0" xfId="5" applyFont="1" applyFill="1" applyBorder="1" applyAlignment="1">
      <alignment horizontal="center"/>
    </xf>
    <xf numFmtId="173" fontId="4" fillId="0" borderId="23" xfId="3" applyNumberFormat="1" applyFont="1" applyFill="1" applyBorder="1" applyAlignment="1">
      <alignment horizontal="right" indent="1"/>
    </xf>
    <xf numFmtId="173" fontId="4" fillId="0" borderId="24" xfId="3" applyNumberFormat="1" applyFont="1" applyFill="1" applyBorder="1" applyAlignment="1">
      <alignment horizontal="right" indent="1"/>
    </xf>
    <xf numFmtId="0" fontId="9" fillId="0" borderId="0" xfId="5" applyFont="1" applyFill="1" applyBorder="1"/>
    <xf numFmtId="173" fontId="4" fillId="0" borderId="47" xfId="3" applyNumberFormat="1" applyFont="1" applyFill="1" applyBorder="1" applyAlignment="1">
      <alignment horizontal="right" indent="1"/>
    </xf>
    <xf numFmtId="0" fontId="78" fillId="16" borderId="52" xfId="0" applyFont="1" applyFill="1" applyBorder="1" applyAlignment="1">
      <alignment horizontal="center" vertical="center"/>
    </xf>
    <xf numFmtId="0" fontId="78" fillId="16" borderId="53" xfId="0" applyFont="1" applyFill="1" applyBorder="1" applyAlignment="1">
      <alignment horizontal="center" vertical="center"/>
    </xf>
    <xf numFmtId="165" fontId="6" fillId="0" borderId="54" xfId="3" applyNumberFormat="1" applyFont="1" applyFill="1" applyBorder="1" applyAlignment="1">
      <alignment horizontal="right"/>
    </xf>
    <xf numFmtId="165" fontId="12" fillId="0" borderId="42" xfId="3" applyNumberFormat="1" applyFont="1" applyFill="1" applyBorder="1" applyAlignment="1">
      <alignment horizontal="right"/>
    </xf>
    <xf numFmtId="165" fontId="6" fillId="0" borderId="42" xfId="3" applyNumberFormat="1" applyFont="1" applyFill="1" applyBorder="1" applyAlignment="1">
      <alignment horizontal="right"/>
    </xf>
    <xf numFmtId="165" fontId="12" fillId="0" borderId="55" xfId="3" applyNumberFormat="1" applyFont="1" applyFill="1" applyBorder="1" applyAlignment="1">
      <alignment horizontal="right"/>
    </xf>
    <xf numFmtId="173" fontId="12" fillId="0" borderId="56" xfId="3" applyNumberFormat="1" applyFont="1" applyFill="1" applyBorder="1" applyAlignment="1">
      <alignment horizontal="right" indent="1"/>
    </xf>
    <xf numFmtId="165" fontId="78" fillId="12" borderId="32" xfId="3" applyNumberFormat="1" applyFont="1" applyFill="1" applyBorder="1" applyAlignment="1">
      <alignment horizontal="right" vertical="center"/>
    </xf>
    <xf numFmtId="165" fontId="78" fillId="12" borderId="33" xfId="2" applyNumberFormat="1" applyFont="1" applyFill="1" applyBorder="1" applyAlignment="1">
      <alignment vertical="center"/>
    </xf>
    <xf numFmtId="165" fontId="78" fillId="12" borderId="19" xfId="2" applyNumberFormat="1" applyFont="1" applyFill="1" applyBorder="1" applyAlignment="1">
      <alignment vertical="center"/>
    </xf>
    <xf numFmtId="165" fontId="78" fillId="12" borderId="34" xfId="2" applyNumberFormat="1" applyFont="1" applyFill="1" applyBorder="1" applyAlignment="1">
      <alignment vertical="center"/>
    </xf>
    <xf numFmtId="174" fontId="78" fillId="12" borderId="33" xfId="3" applyNumberFormat="1" applyFont="1" applyFill="1" applyBorder="1" applyAlignment="1">
      <alignment horizontal="right" indent="1"/>
    </xf>
    <xf numFmtId="174" fontId="80" fillId="12" borderId="13" xfId="3" applyNumberFormat="1" applyFont="1" applyFill="1" applyBorder="1" applyAlignment="1">
      <alignment horizontal="right" indent="1"/>
    </xf>
    <xf numFmtId="165" fontId="86" fillId="12" borderId="13" xfId="3" applyNumberFormat="1" applyFont="1" applyFill="1" applyBorder="1" applyAlignment="1">
      <alignment horizontal="right"/>
    </xf>
    <xf numFmtId="174" fontId="86" fillId="12" borderId="13" xfId="3" applyNumberFormat="1" applyFont="1" applyFill="1" applyBorder="1" applyAlignment="1">
      <alignment horizontal="right"/>
    </xf>
    <xf numFmtId="168" fontId="78" fillId="12" borderId="33" xfId="3" applyNumberFormat="1" applyFont="1" applyFill="1" applyBorder="1" applyAlignment="1">
      <alignment horizontal="left"/>
    </xf>
    <xf numFmtId="168" fontId="80" fillId="12" borderId="13" xfId="3" applyNumberFormat="1" applyFont="1" applyFill="1" applyBorder="1" applyAlignment="1">
      <alignment horizontal="left"/>
    </xf>
    <xf numFmtId="168" fontId="77" fillId="12" borderId="57" xfId="3" applyNumberFormat="1" applyFont="1" applyFill="1" applyBorder="1" applyAlignment="1">
      <alignment horizontal="right"/>
    </xf>
    <xf numFmtId="168" fontId="79" fillId="12" borderId="13" xfId="3" applyNumberFormat="1" applyFont="1" applyFill="1" applyBorder="1" applyAlignment="1">
      <alignment horizontal="right"/>
    </xf>
    <xf numFmtId="43" fontId="81" fillId="12" borderId="13" xfId="1" applyNumberFormat="1" applyFont="1" applyFill="1" applyBorder="1" applyAlignment="1">
      <alignment vertical="center"/>
    </xf>
    <xf numFmtId="171" fontId="76" fillId="12" borderId="33" xfId="3" applyNumberFormat="1" applyFont="1" applyFill="1" applyBorder="1" applyAlignment="1">
      <alignment horizontal="right" indent="1"/>
    </xf>
    <xf numFmtId="171" fontId="81" fillId="12" borderId="13" xfId="3" applyNumberFormat="1" applyFont="1" applyFill="1" applyBorder="1" applyAlignment="1">
      <alignment horizontal="right" indent="1"/>
    </xf>
    <xf numFmtId="171" fontId="76" fillId="12" borderId="13" xfId="3" applyNumberFormat="1" applyFont="1" applyFill="1" applyBorder="1" applyAlignment="1">
      <alignment horizontal="right" indent="1"/>
    </xf>
    <xf numFmtId="171" fontId="81" fillId="12" borderId="13" xfId="3" applyNumberFormat="1" applyFont="1" applyFill="1" applyBorder="1" applyAlignment="1">
      <alignment horizontal="right" indent="2"/>
    </xf>
    <xf numFmtId="41" fontId="17" fillId="4" borderId="0" xfId="4" applyFont="1" applyFill="1" applyAlignment="1">
      <alignment horizontal="left" wrapText="1"/>
    </xf>
    <xf numFmtId="41" fontId="22" fillId="4" borderId="0" xfId="4" applyFont="1" applyFill="1" applyAlignment="1">
      <alignment horizontal="left" wrapText="1"/>
    </xf>
    <xf numFmtId="41" fontId="22" fillId="4" borderId="0" xfId="4" applyFont="1" applyFill="1" applyBorder="1" applyAlignment="1">
      <alignment horizontal="left" wrapText="1"/>
    </xf>
    <xf numFmtId="166" fontId="17" fillId="0" borderId="18" xfId="3" applyNumberFormat="1" applyFont="1" applyFill="1" applyBorder="1" applyAlignment="1">
      <alignment horizontal="right" indent="1"/>
    </xf>
    <xf numFmtId="166" fontId="17" fillId="0" borderId="19" xfId="3" applyNumberFormat="1" applyFont="1" applyFill="1" applyBorder="1" applyAlignment="1">
      <alignment horizontal="right" indent="1"/>
    </xf>
    <xf numFmtId="166" fontId="18" fillId="0" borderId="21" xfId="3" applyNumberFormat="1" applyFont="1" applyFill="1" applyBorder="1" applyAlignment="1">
      <alignment horizontal="right" indent="1"/>
    </xf>
    <xf numFmtId="166" fontId="18" fillId="0" borderId="0" xfId="3" applyNumberFormat="1" applyFont="1" applyFill="1" applyBorder="1" applyAlignment="1">
      <alignment horizontal="right" indent="1"/>
    </xf>
    <xf numFmtId="166" fontId="17" fillId="0" borderId="21" xfId="3" applyNumberFormat="1" applyFont="1" applyFill="1" applyBorder="1" applyAlignment="1">
      <alignment horizontal="right" indent="1"/>
    </xf>
    <xf numFmtId="166" fontId="17" fillId="0" borderId="0" xfId="3" applyNumberFormat="1" applyFont="1" applyFill="1" applyBorder="1" applyAlignment="1">
      <alignment horizontal="right" indent="1"/>
    </xf>
    <xf numFmtId="166" fontId="17" fillId="0" borderId="45" xfId="3" applyNumberFormat="1" applyFont="1" applyFill="1" applyBorder="1" applyAlignment="1">
      <alignment horizontal="right" indent="1"/>
    </xf>
    <xf numFmtId="166" fontId="18" fillId="0" borderId="46" xfId="3" applyNumberFormat="1" applyFont="1" applyFill="1" applyBorder="1" applyAlignment="1">
      <alignment horizontal="right" indent="1"/>
    </xf>
    <xf numFmtId="166" fontId="17" fillId="0" borderId="46" xfId="3" applyNumberFormat="1" applyFont="1" applyFill="1" applyBorder="1" applyAlignment="1">
      <alignment horizontal="right" indent="1"/>
    </xf>
    <xf numFmtId="166" fontId="18" fillId="0" borderId="23" xfId="3" applyNumberFormat="1" applyFont="1" applyFill="1" applyBorder="1" applyAlignment="1">
      <alignment horizontal="right" indent="1"/>
    </xf>
    <xf numFmtId="166" fontId="18" fillId="0" borderId="24" xfId="3" applyNumberFormat="1" applyFont="1" applyFill="1" applyBorder="1" applyAlignment="1">
      <alignment horizontal="right" indent="1"/>
    </xf>
    <xf numFmtId="0" fontId="89" fillId="0" borderId="24" xfId="2" applyFont="1" applyBorder="1"/>
    <xf numFmtId="0" fontId="90" fillId="0" borderId="47" xfId="2" applyFont="1" applyBorder="1" applyAlignment="1">
      <alignment horizontal="right" indent="1"/>
    </xf>
    <xf numFmtId="166" fontId="77" fillId="12" borderId="33" xfId="3" applyNumberFormat="1" applyFont="1" applyFill="1" applyBorder="1" applyAlignment="1">
      <alignment horizontal="right" vertical="center" indent="1"/>
    </xf>
    <xf numFmtId="166" fontId="77" fillId="12" borderId="19" xfId="3" applyNumberFormat="1" applyFont="1" applyFill="1" applyBorder="1" applyAlignment="1">
      <alignment horizontal="right" vertical="center" indent="1"/>
    </xf>
    <xf numFmtId="166" fontId="77" fillId="12" borderId="34" xfId="3" applyNumberFormat="1" applyFont="1" applyFill="1" applyBorder="1" applyAlignment="1">
      <alignment horizontal="right" vertical="center" indent="1"/>
    </xf>
    <xf numFmtId="0" fontId="77" fillId="12" borderId="0" xfId="2" applyFont="1" applyFill="1" applyBorder="1" applyAlignment="1">
      <alignment horizontal="right" indent="1"/>
    </xf>
    <xf numFmtId="166" fontId="79" fillId="12" borderId="13" xfId="3" applyNumberFormat="1" applyFont="1" applyFill="1" applyBorder="1" applyAlignment="1">
      <alignment horizontal="right" vertical="center" indent="1"/>
    </xf>
    <xf numFmtId="166" fontId="79" fillId="12" borderId="0" xfId="3" applyNumberFormat="1" applyFont="1" applyFill="1" applyBorder="1" applyAlignment="1">
      <alignment horizontal="right" vertical="center" indent="1"/>
    </xf>
    <xf numFmtId="166" fontId="79" fillId="12" borderId="14" xfId="3" applyNumberFormat="1" applyFont="1" applyFill="1" applyBorder="1" applyAlignment="1">
      <alignment horizontal="right" vertical="center" indent="1"/>
    </xf>
    <xf numFmtId="0" fontId="79" fillId="12" borderId="0" xfId="2" applyFont="1" applyFill="1" applyBorder="1" applyAlignment="1">
      <alignment horizontal="right" indent="1"/>
    </xf>
    <xf numFmtId="166" fontId="77" fillId="12" borderId="14" xfId="3" applyNumberFormat="1" applyFont="1" applyFill="1" applyBorder="1" applyAlignment="1">
      <alignment horizontal="right" vertical="center" indent="1"/>
    </xf>
    <xf numFmtId="41" fontId="17" fillId="4" borderId="0" xfId="4" applyFont="1" applyFill="1" applyAlignment="1">
      <alignment horizontal="left" wrapText="1"/>
    </xf>
    <xf numFmtId="0" fontId="8" fillId="4" borderId="0" xfId="2" applyFont="1" applyFill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0" fontId="76" fillId="12" borderId="0" xfId="2" applyFont="1" applyFill="1" applyBorder="1" applyAlignment="1">
      <alignment horizontal="center" vertical="center" wrapText="1"/>
    </xf>
    <xf numFmtId="0" fontId="76" fillId="12" borderId="15" xfId="2" applyFont="1" applyFill="1" applyBorder="1" applyAlignment="1">
      <alignment horizontal="center" vertical="center"/>
    </xf>
    <xf numFmtId="0" fontId="8" fillId="4" borderId="0" xfId="5" applyFont="1" applyFill="1" applyAlignment="1">
      <alignment horizontal="center" vertical="center"/>
    </xf>
    <xf numFmtId="0" fontId="25" fillId="4" borderId="0" xfId="5" applyFont="1" applyFill="1" applyAlignment="1">
      <alignment horizontal="center" vertical="center"/>
    </xf>
    <xf numFmtId="0" fontId="78" fillId="12" borderId="15" xfId="5" applyFont="1" applyFill="1" applyBorder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8" fillId="0" borderId="0" xfId="2" applyFont="1" applyAlignment="1">
      <alignment horizontal="center" vertical="center" wrapText="1"/>
    </xf>
    <xf numFmtId="0" fontId="11" fillId="13" borderId="0" xfId="1" applyFont="1" applyFill="1" applyBorder="1" applyAlignment="1">
      <alignment horizontal="left"/>
    </xf>
    <xf numFmtId="0" fontId="8" fillId="4" borderId="0" xfId="1" applyFont="1" applyFill="1" applyAlignment="1">
      <alignment horizontal="center" vertical="center"/>
    </xf>
    <xf numFmtId="0" fontId="25" fillId="4" borderId="0" xfId="1" applyFont="1" applyFill="1" applyAlignment="1">
      <alignment horizontal="center" vertical="center"/>
    </xf>
    <xf numFmtId="0" fontId="76" fillId="12" borderId="15" xfId="1" applyFont="1" applyFill="1" applyBorder="1" applyAlignment="1">
      <alignment horizontal="center" vertical="center"/>
    </xf>
    <xf numFmtId="0" fontId="7" fillId="13" borderId="0" xfId="1" applyFont="1" applyFill="1" applyBorder="1" applyAlignment="1">
      <alignment horizontal="left"/>
    </xf>
    <xf numFmtId="0" fontId="37" fillId="4" borderId="0" xfId="1" applyFont="1" applyFill="1" applyAlignment="1">
      <alignment horizontal="center" vertical="center"/>
    </xf>
    <xf numFmtId="0" fontId="26" fillId="4" borderId="0" xfId="1" applyFont="1" applyFill="1" applyAlignment="1">
      <alignment horizontal="center" vertical="center"/>
    </xf>
    <xf numFmtId="0" fontId="78" fillId="12" borderId="15" xfId="1" applyFont="1" applyFill="1" applyBorder="1" applyAlignment="1">
      <alignment horizontal="center" vertical="center"/>
    </xf>
    <xf numFmtId="0" fontId="78" fillId="12" borderId="15" xfId="1" applyFont="1" applyFill="1" applyBorder="1" applyAlignment="1">
      <alignment horizontal="center" vertical="center" wrapText="1"/>
    </xf>
    <xf numFmtId="0" fontId="7" fillId="14" borderId="0" xfId="1" applyFont="1" applyFill="1" applyBorder="1" applyAlignment="1">
      <alignment horizontal="left" wrapText="1"/>
    </xf>
    <xf numFmtId="41" fontId="47" fillId="4" borderId="0" xfId="4" applyFont="1" applyFill="1" applyAlignment="1">
      <alignment horizontal="left" wrapText="1"/>
    </xf>
    <xf numFmtId="0" fontId="78" fillId="12" borderId="15" xfId="2" applyFont="1" applyFill="1" applyBorder="1" applyAlignment="1">
      <alignment horizontal="center" vertical="center"/>
    </xf>
    <xf numFmtId="0" fontId="78" fillId="12" borderId="0" xfId="2" applyFont="1" applyFill="1" applyBorder="1" applyAlignment="1">
      <alignment horizontal="center" vertical="center"/>
    </xf>
    <xf numFmtId="0" fontId="76" fillId="12" borderId="0" xfId="5" applyFont="1" applyFill="1" applyBorder="1" applyAlignment="1">
      <alignment horizontal="center" vertical="center"/>
    </xf>
    <xf numFmtId="0" fontId="76" fillId="12" borderId="15" xfId="5" applyFont="1" applyFill="1" applyBorder="1" applyAlignment="1">
      <alignment horizontal="center" vertical="center"/>
    </xf>
    <xf numFmtId="41" fontId="39" fillId="4" borderId="0" xfId="4" applyFont="1" applyFill="1" applyAlignment="1">
      <alignment horizontal="left" wrapText="1"/>
    </xf>
    <xf numFmtId="167" fontId="25" fillId="4" borderId="0" xfId="5" applyNumberFormat="1" applyFont="1" applyFill="1" applyAlignment="1">
      <alignment horizontal="center" vertical="center"/>
    </xf>
    <xf numFmtId="41" fontId="17" fillId="4" borderId="0" xfId="4" applyFont="1" applyFill="1" applyBorder="1" applyAlignment="1">
      <alignment horizontal="left" wrapText="1"/>
    </xf>
    <xf numFmtId="0" fontId="37" fillId="0" borderId="0" xfId="1" applyFont="1" applyAlignment="1">
      <alignment horizontal="center"/>
    </xf>
    <xf numFmtId="0" fontId="37" fillId="0" borderId="0" xfId="1" applyFont="1" applyAlignment="1">
      <alignment horizontal="center" vertical="center"/>
    </xf>
    <xf numFmtId="0" fontId="78" fillId="12" borderId="0" xfId="12" applyFont="1" applyFill="1" applyBorder="1" applyAlignment="1">
      <alignment horizontal="center" vertical="center" wrapText="1"/>
    </xf>
    <xf numFmtId="0" fontId="78" fillId="12" borderId="15" xfId="12" applyFont="1" applyFill="1" applyBorder="1" applyAlignment="1">
      <alignment horizontal="center" vertical="center"/>
    </xf>
    <xf numFmtId="0" fontId="78" fillId="12" borderId="0" xfId="12" applyFont="1" applyFill="1" applyBorder="1" applyAlignment="1">
      <alignment horizontal="center" vertical="center"/>
    </xf>
    <xf numFmtId="0" fontId="8" fillId="13" borderId="0" xfId="5" applyFont="1" applyFill="1" applyBorder="1" applyAlignment="1">
      <alignment horizontal="center"/>
    </xf>
    <xf numFmtId="0" fontId="37" fillId="4" borderId="0" xfId="5" applyFont="1" applyFill="1" applyAlignment="1">
      <alignment horizontal="center" vertical="center"/>
    </xf>
    <xf numFmtId="0" fontId="26" fillId="4" borderId="0" xfId="5" applyFont="1" applyFill="1" applyAlignment="1">
      <alignment horizontal="center" vertical="center"/>
    </xf>
    <xf numFmtId="0" fontId="78" fillId="12" borderId="0" xfId="5" applyFont="1" applyFill="1" applyBorder="1" applyAlignment="1">
      <alignment horizontal="left" vertical="center"/>
    </xf>
    <xf numFmtId="0" fontId="78" fillId="12" borderId="0" xfId="5" applyFont="1" applyFill="1" applyBorder="1" applyAlignment="1">
      <alignment horizontal="center"/>
    </xf>
    <xf numFmtId="41" fontId="22" fillId="4" borderId="0" xfId="4" applyFont="1" applyFill="1" applyAlignment="1">
      <alignment horizontal="left" wrapText="1"/>
    </xf>
    <xf numFmtId="167" fontId="8" fillId="4" borderId="0" xfId="5" applyNumberFormat="1" applyFont="1" applyFill="1" applyAlignment="1">
      <alignment horizontal="center" vertical="center"/>
    </xf>
    <xf numFmtId="0" fontId="8" fillId="0" borderId="0" xfId="2" applyFont="1" applyAlignment="1">
      <alignment horizontal="center"/>
    </xf>
    <xf numFmtId="41" fontId="22" fillId="4" borderId="0" xfId="4" applyFont="1" applyFill="1" applyBorder="1" applyAlignment="1">
      <alignment horizontal="left" wrapText="1"/>
    </xf>
    <xf numFmtId="0" fontId="8" fillId="0" borderId="0" xfId="1" applyFont="1" applyAlignment="1">
      <alignment horizontal="center"/>
    </xf>
    <xf numFmtId="0" fontId="8" fillId="0" borderId="0" xfId="2" applyFont="1" applyAlignment="1">
      <alignment horizontal="center" wrapText="1"/>
    </xf>
    <xf numFmtId="0" fontId="8" fillId="0" borderId="0" xfId="14" applyFont="1" applyAlignment="1">
      <alignment horizontal="center" vertical="center" wrapText="1"/>
    </xf>
    <xf numFmtId="0" fontId="85" fillId="12" borderId="0" xfId="14" applyFont="1" applyFill="1" applyBorder="1" applyAlignment="1">
      <alignment horizontal="center" vertical="center" wrapText="1"/>
    </xf>
    <xf numFmtId="0" fontId="85" fillId="12" borderId="15" xfId="14" applyFont="1" applyFill="1" applyBorder="1" applyAlignment="1">
      <alignment horizontal="center" vertical="center" wrapText="1"/>
    </xf>
    <xf numFmtId="0" fontId="85" fillId="12" borderId="0" xfId="14" applyFont="1" applyFill="1" applyBorder="1" applyAlignment="1">
      <alignment horizontal="center" vertical="center"/>
    </xf>
    <xf numFmtId="0" fontId="48" fillId="0" borderId="0" xfId="2" applyFont="1" applyAlignment="1">
      <alignment horizontal="center"/>
    </xf>
    <xf numFmtId="0" fontId="48" fillId="0" borderId="0" xfId="2" applyFont="1" applyAlignment="1">
      <alignment horizontal="center" vertical="center" wrapText="1"/>
    </xf>
    <xf numFmtId="0" fontId="78" fillId="12" borderId="0" xfId="14" applyFont="1" applyFill="1" applyBorder="1" applyAlignment="1">
      <alignment horizontal="center" vertical="center" wrapText="1"/>
    </xf>
    <xf numFmtId="0" fontId="78" fillId="12" borderId="15" xfId="14" applyFont="1" applyFill="1" applyBorder="1" applyAlignment="1">
      <alignment horizontal="center" vertical="center" wrapText="1"/>
    </xf>
    <xf numFmtId="0" fontId="76" fillId="12" borderId="16" xfId="14" applyFont="1" applyFill="1" applyBorder="1" applyAlignment="1">
      <alignment horizontal="center" vertical="center"/>
    </xf>
    <xf numFmtId="41" fontId="55" fillId="4" borderId="0" xfId="4" applyFont="1" applyFill="1" applyAlignment="1">
      <alignment horizontal="left" wrapText="1"/>
    </xf>
    <xf numFmtId="167" fontId="8" fillId="0" borderId="0" xfId="5" applyNumberFormat="1" applyFont="1" applyAlignment="1">
      <alignment horizontal="center" vertical="center"/>
    </xf>
    <xf numFmtId="167" fontId="8" fillId="0" borderId="0" xfId="16" applyNumberFormat="1" applyFont="1" applyAlignment="1">
      <alignment horizontal="center" vertical="center"/>
    </xf>
    <xf numFmtId="0" fontId="8" fillId="0" borderId="0" xfId="16" applyFont="1" applyAlignment="1">
      <alignment horizontal="center" vertical="center"/>
    </xf>
    <xf numFmtId="167" fontId="85" fillId="12" borderId="15" xfId="16" applyNumberFormat="1" applyFont="1" applyFill="1" applyBorder="1" applyAlignment="1">
      <alignment horizontal="center" vertical="center"/>
    </xf>
    <xf numFmtId="41" fontId="47" fillId="4" borderId="0" xfId="4" applyFont="1" applyFill="1" applyAlignment="1">
      <alignment horizontal="left"/>
    </xf>
    <xf numFmtId="167" fontId="76" fillId="12" borderId="0" xfId="5" applyNumberFormat="1" applyFont="1" applyFill="1" applyBorder="1" applyAlignment="1">
      <alignment horizontal="left" vertical="center"/>
    </xf>
    <xf numFmtId="167" fontId="76" fillId="12" borderId="15" xfId="5" applyNumberFormat="1" applyFont="1" applyFill="1" applyBorder="1" applyAlignment="1">
      <alignment horizontal="center" vertical="center"/>
    </xf>
    <xf numFmtId="0" fontId="76" fillId="12" borderId="16" xfId="2" applyFont="1" applyFill="1" applyBorder="1" applyAlignment="1">
      <alignment horizontal="center" vertical="center"/>
    </xf>
    <xf numFmtId="0" fontId="76" fillId="12" borderId="17" xfId="2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6" fillId="12" borderId="0" xfId="1" applyFont="1" applyFill="1" applyBorder="1" applyAlignment="1">
      <alignment horizontal="center" vertical="center"/>
    </xf>
    <xf numFmtId="0" fontId="77" fillId="12" borderId="16" xfId="2" applyFont="1" applyFill="1" applyBorder="1" applyAlignment="1">
      <alignment horizontal="center" vertical="center"/>
    </xf>
    <xf numFmtId="41" fontId="47" fillId="4" borderId="0" xfId="4" applyFont="1" applyFill="1" applyBorder="1" applyAlignment="1">
      <alignment horizontal="left" wrapText="1"/>
    </xf>
    <xf numFmtId="0" fontId="76" fillId="12" borderId="0" xfId="14" applyFont="1" applyFill="1" applyBorder="1" applyAlignment="1">
      <alignment horizontal="center" vertical="center" wrapText="1"/>
    </xf>
    <xf numFmtId="0" fontId="76" fillId="12" borderId="15" xfId="14" applyFont="1" applyFill="1" applyBorder="1" applyAlignment="1">
      <alignment horizontal="center" vertical="center"/>
    </xf>
    <xf numFmtId="0" fontId="76" fillId="12" borderId="0" xfId="14" applyFont="1" applyFill="1" applyBorder="1" applyAlignment="1">
      <alignment horizontal="center" vertical="center"/>
    </xf>
    <xf numFmtId="0" fontId="88" fillId="12" borderId="16" xfId="14" applyFont="1" applyFill="1" applyBorder="1" applyAlignment="1">
      <alignment horizontal="center" vertical="center"/>
    </xf>
    <xf numFmtId="41" fontId="68" fillId="4" borderId="0" xfId="4" applyFont="1" applyFill="1" applyBorder="1" applyAlignment="1">
      <alignment horizontal="left" wrapText="1"/>
    </xf>
    <xf numFmtId="41" fontId="68" fillId="4" borderId="0" xfId="4" applyFont="1" applyFill="1" applyAlignment="1">
      <alignment horizontal="left" wrapText="1"/>
    </xf>
    <xf numFmtId="0" fontId="76" fillId="12" borderId="0" xfId="0" applyFont="1" applyFill="1" applyBorder="1" applyAlignment="1">
      <alignment horizontal="center" vertical="center"/>
    </xf>
    <xf numFmtId="0" fontId="76" fillId="12" borderId="15" xfId="0" applyFont="1" applyFill="1" applyBorder="1" applyAlignment="1">
      <alignment horizontal="center" vertical="center"/>
    </xf>
    <xf numFmtId="0" fontId="76" fillId="12" borderId="0" xfId="2" applyFont="1" applyFill="1" applyBorder="1" applyAlignment="1">
      <alignment horizontal="center" vertical="center"/>
    </xf>
    <xf numFmtId="0" fontId="78" fillId="12" borderId="0" xfId="2" applyFont="1" applyFill="1" applyBorder="1" applyAlignment="1">
      <alignment horizontal="center" vertical="center" wrapText="1"/>
    </xf>
    <xf numFmtId="0" fontId="63" fillId="0" borderId="0" xfId="1" applyFont="1" applyAlignment="1">
      <alignment horizontal="center" vertical="center"/>
    </xf>
    <xf numFmtId="0" fontId="78" fillId="12" borderId="51" xfId="2" applyFont="1" applyFill="1" applyBorder="1" applyAlignment="1">
      <alignment horizontal="center" vertical="center"/>
    </xf>
    <xf numFmtId="0" fontId="37" fillId="4" borderId="0" xfId="5" applyFont="1" applyFill="1" applyAlignment="1">
      <alignment horizontal="center"/>
    </xf>
    <xf numFmtId="0" fontId="25" fillId="4" borderId="0" xfId="5" applyFont="1" applyFill="1" applyAlignment="1">
      <alignment horizontal="center"/>
    </xf>
    <xf numFmtId="0" fontId="76" fillId="12" borderId="16" xfId="5" applyFont="1" applyFill="1" applyBorder="1" applyAlignment="1">
      <alignment horizontal="center" vertical="center"/>
    </xf>
    <xf numFmtId="41" fontId="47" fillId="4" borderId="0" xfId="4" applyFont="1" applyFill="1" applyAlignment="1">
      <alignment horizontal="center" wrapText="1"/>
    </xf>
  </cellXfs>
  <cellStyles count="18">
    <cellStyle name="Millares [0]_anuario 2007 adolescentes(2)" xfId="9"/>
    <cellStyle name="Millares [0]_LEYE-AGOSTO 2" xfId="4"/>
    <cellStyle name="Millares 2" xfId="3"/>
    <cellStyle name="Millares 3" xfId="17"/>
    <cellStyle name="Millares 4" xfId="13"/>
    <cellStyle name="Millares_anuario 2007 adolescentes(2)" xfId="8"/>
    <cellStyle name="Normal" xfId="0" builtinId="0"/>
    <cellStyle name="Normal 2" xfId="2"/>
    <cellStyle name="Normal 3" xfId="14"/>
    <cellStyle name="Normal 4" xfId="11"/>
    <cellStyle name="Normal_ado-2001" xfId="10"/>
    <cellStyle name="Normal_ado99" xfId="1"/>
    <cellStyle name="Normal_ado99 2" xfId="12"/>
    <cellStyle name="Normal_ANEXOS - 2005_final" xfId="5"/>
    <cellStyle name="Normal_ANEXOS - 2005_final 2" xfId="16"/>
    <cellStyle name="Normal_VIII-ADOL2001" xfId="6"/>
    <cellStyle name="Normal_VIII-ADOL2001 2" xfId="7"/>
    <cellStyle name="Porcentaje 2" xfId="15"/>
  </cellStyles>
  <dxfs count="0"/>
  <tableStyles count="0" defaultTableStyle="TableStyleMedium2" defaultPivotStyle="PivotStyleLight16"/>
  <colors>
    <mruColors>
      <color rgb="FFFF6969"/>
      <color rgb="FFFF8F8F"/>
      <color rgb="FFFF4747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68188042822109E-2"/>
          <c:y val="7.5733791688225138E-2"/>
          <c:w val="0.93623290467355114"/>
          <c:h val="0.74574212275609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 02'!$S$47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0"/>
                  <c:y val="2.6729573537020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D8-4A7A-BE63-1EE7BBAAB9A7}"/>
                </c:ext>
              </c:extLst>
            </c:dLbl>
            <c:dLbl>
              <c:idx val="2"/>
              <c:layout>
                <c:manualLayout>
                  <c:x val="-5.4269747137164004E-3"/>
                  <c:y val="1.3364786768510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D8-4A7A-BE63-1EE7BBAAB9A7}"/>
                </c:ext>
              </c:extLst>
            </c:dLbl>
            <c:dLbl>
              <c:idx val="3"/>
              <c:layout>
                <c:manualLayout>
                  <c:x val="0"/>
                  <c:y val="1.3364786768510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D8-4A7A-BE63-1EE7BBAAB9A7}"/>
                </c:ext>
              </c:extLst>
            </c:dLbl>
            <c:dLbl>
              <c:idx val="4"/>
              <c:layout>
                <c:manualLayout>
                  <c:x val="-1.3265784941604876E-16"/>
                  <c:y val="1.3364786768510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D8-4A7A-BE63-1EE7BBAAB9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 02'!$R$48:$R$54</c:f>
              <c:strCache>
                <c:ptCount val="7"/>
                <c:pt idx="0">
                  <c:v>D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K</c:v>
                </c:pt>
                <c:pt idx="5">
                  <c:v>O</c:v>
                </c:pt>
                <c:pt idx="6">
                  <c:v>OTRAS</c:v>
                </c:pt>
              </c:strCache>
            </c:strRef>
          </c:cat>
          <c:val>
            <c:numRef>
              <c:f>'L 02'!$S$48:$S$54</c:f>
              <c:numCache>
                <c:formatCode>General</c:formatCode>
                <c:ptCount val="7"/>
                <c:pt idx="0">
                  <c:v>11</c:v>
                </c:pt>
                <c:pt idx="1">
                  <c:v>29</c:v>
                </c:pt>
                <c:pt idx="2">
                  <c:v>34</c:v>
                </c:pt>
                <c:pt idx="3">
                  <c:v>14</c:v>
                </c:pt>
                <c:pt idx="4">
                  <c:v>9</c:v>
                </c:pt>
                <c:pt idx="5">
                  <c:v>33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D8-4A7A-BE63-1EE7BBAAB9A7}"/>
            </c:ext>
          </c:extLst>
        </c:ser>
        <c:ser>
          <c:idx val="1"/>
          <c:order val="1"/>
          <c:tx>
            <c:strRef>
              <c:f>'L 02'!$T$47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2"/>
              <c:layout>
                <c:manualLayout>
                  <c:x val="0"/>
                  <c:y val="1.3364786768510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D8-4A7A-BE63-1EE7BBAAB9A7}"/>
                </c:ext>
              </c:extLst>
            </c:dLbl>
            <c:dLbl>
              <c:idx val="3"/>
              <c:layout>
                <c:manualLayout>
                  <c:x val="-1.3265784941604876E-16"/>
                  <c:y val="1.3364786768510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D8-4A7A-BE63-1EE7BBAAB9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 02'!$R$48:$R$54</c:f>
              <c:strCache>
                <c:ptCount val="7"/>
                <c:pt idx="0">
                  <c:v>D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K</c:v>
                </c:pt>
                <c:pt idx="5">
                  <c:v>O</c:v>
                </c:pt>
                <c:pt idx="6">
                  <c:v>OTRAS</c:v>
                </c:pt>
              </c:strCache>
            </c:strRef>
          </c:cat>
          <c:val>
            <c:numRef>
              <c:f>'L 02'!$T$48:$T$54</c:f>
              <c:numCache>
                <c:formatCode>General</c:formatCode>
                <c:ptCount val="7"/>
                <c:pt idx="0">
                  <c:v>4</c:v>
                </c:pt>
                <c:pt idx="1">
                  <c:v>28</c:v>
                </c:pt>
                <c:pt idx="2">
                  <c:v>16</c:v>
                </c:pt>
                <c:pt idx="3">
                  <c:v>3</c:v>
                </c:pt>
                <c:pt idx="4">
                  <c:v>5</c:v>
                </c:pt>
                <c:pt idx="5">
                  <c:v>16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D8-4A7A-BE63-1EE7BBAAB9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5811855"/>
        <c:axId val="1289960271"/>
      </c:barChart>
      <c:lineChart>
        <c:grouping val="standard"/>
        <c:varyColors val="0"/>
        <c:ser>
          <c:idx val="2"/>
          <c:order val="2"/>
          <c:tx>
            <c:strRef>
              <c:f>'L 02'!$U$47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179831424776022E-2"/>
                  <c:y val="-4.009436030553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D8-4A7A-BE63-1EE7BBAAB9A7}"/>
                </c:ext>
              </c:extLst>
            </c:dLbl>
            <c:dLbl>
              <c:idx val="1"/>
              <c:layout>
                <c:manualLayout>
                  <c:x val="-1.8089915712388004E-2"/>
                  <c:y val="-2.6729573537020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D8-4A7A-BE63-1EE7BBAAB9A7}"/>
                </c:ext>
              </c:extLst>
            </c:dLbl>
            <c:dLbl>
              <c:idx val="2"/>
              <c:layout>
                <c:manualLayout>
                  <c:x val="-1.808991571238807E-2"/>
                  <c:y val="-4.4549289228367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6D8-4A7A-BE63-1EE7BBAAB9A7}"/>
                </c:ext>
              </c:extLst>
            </c:dLbl>
            <c:dLbl>
              <c:idx val="3"/>
              <c:layout>
                <c:manualLayout>
                  <c:x val="-1.4471932569910402E-2"/>
                  <c:y val="-5.7914075996878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D8-4A7A-BE63-1EE7BBAAB9A7}"/>
                </c:ext>
              </c:extLst>
            </c:dLbl>
            <c:dLbl>
              <c:idx val="4"/>
              <c:layout>
                <c:manualLayout>
                  <c:x val="-3.4370839853537338E-2"/>
                  <c:y val="-4.4549289228367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6D8-4A7A-BE63-1EE7BBAAB9A7}"/>
                </c:ext>
              </c:extLst>
            </c:dLbl>
            <c:dLbl>
              <c:idx val="5"/>
              <c:layout>
                <c:manualLayout>
                  <c:x val="-2.5325881997343203E-2"/>
                  <c:y val="-4.009436030553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D8-4A7A-BE63-1EE7BBAAB9A7}"/>
                </c:ext>
              </c:extLst>
            </c:dLbl>
            <c:dLbl>
              <c:idx val="6"/>
              <c:layout>
                <c:manualLayout>
                  <c:x val="0"/>
                  <c:y val="-6.2369004919714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8D-45EA-B017-045708A9FE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 02'!$R$48:$R$54</c:f>
              <c:strCache>
                <c:ptCount val="7"/>
                <c:pt idx="0">
                  <c:v>D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K</c:v>
                </c:pt>
                <c:pt idx="5">
                  <c:v>O</c:v>
                </c:pt>
                <c:pt idx="6">
                  <c:v>OTRAS</c:v>
                </c:pt>
              </c:strCache>
            </c:strRef>
          </c:cat>
          <c:val>
            <c:numRef>
              <c:f>'L 02'!$U$48:$U$54</c:f>
              <c:numCache>
                <c:formatCode>General</c:formatCode>
                <c:ptCount val="7"/>
                <c:pt idx="0">
                  <c:v>15</c:v>
                </c:pt>
                <c:pt idx="1">
                  <c:v>57</c:v>
                </c:pt>
                <c:pt idx="2">
                  <c:v>50</c:v>
                </c:pt>
                <c:pt idx="3">
                  <c:v>17</c:v>
                </c:pt>
                <c:pt idx="4">
                  <c:v>14</c:v>
                </c:pt>
                <c:pt idx="5">
                  <c:v>49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D8-4A7A-BE63-1EE7BBAAB9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5811855"/>
        <c:axId val="1289960271"/>
      </c:lineChart>
      <c:catAx>
        <c:axId val="13058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89960271"/>
        <c:crosses val="autoZero"/>
        <c:auto val="1"/>
        <c:lblAlgn val="ctr"/>
        <c:lblOffset val="100"/>
        <c:noMultiLvlLbl val="0"/>
      </c:catAx>
      <c:valAx>
        <c:axId val="12899602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3058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746891881844077"/>
          <c:y val="0.15112241408038168"/>
          <c:w val="0.16892377536256037"/>
          <c:h val="0.1720732081626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9139282589676290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'GR-N-I'!$J$11</c:f>
              <c:strCache>
                <c:ptCount val="1"/>
                <c:pt idx="0">
                  <c:v>MASCULINO </c:v>
                </c:pt>
              </c:strCache>
            </c:strRef>
          </c:tx>
          <c:spPr>
            <a:solidFill>
              <a:srgbClr val="FF6969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31-410D-B8DD-359667DD37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31-410D-B8DD-359667DD3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'GR-N-I'!$K$10:$R$10</c:f>
              <c:strCache>
                <c:ptCount val="8"/>
                <c:pt idx="0">
                  <c:v>MENOS DE 10</c:v>
                </c:pt>
                <c:pt idx="1">
                  <c:v> 10 </c:v>
                </c:pt>
                <c:pt idx="2">
                  <c:v> 11 </c:v>
                </c:pt>
                <c:pt idx="3">
                  <c:v> 12 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strCache>
            </c:strRef>
          </c:cat>
          <c:val>
            <c:numRef>
              <c:f>'GR-N-I'!$K$11:$R$11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 formatCode="_-* #,##0\ _P_t_s_-;\-* #,##0\ _P_t_s_-;_-* &quot;-&quot;\ _P_t_s_-;_-@_-">
                  <c:v>47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3-4181-80C3-F185DE72ED02}"/>
            </c:ext>
          </c:extLst>
        </c:ser>
        <c:ser>
          <c:idx val="1"/>
          <c:order val="1"/>
          <c:tx>
            <c:strRef>
              <c:f>'GR-N-I'!$J$12</c:f>
              <c:strCache>
                <c:ptCount val="1"/>
                <c:pt idx="0">
                  <c:v>FEMENINO 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31-410D-B8DD-359667DD3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'GR-N-I'!$K$10:$R$10</c:f>
              <c:strCache>
                <c:ptCount val="8"/>
                <c:pt idx="0">
                  <c:v>MENOS DE 10</c:v>
                </c:pt>
                <c:pt idx="1">
                  <c:v> 10 </c:v>
                </c:pt>
                <c:pt idx="2">
                  <c:v> 11 </c:v>
                </c:pt>
                <c:pt idx="3">
                  <c:v> 12 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strCache>
            </c:strRef>
          </c:cat>
          <c:val>
            <c:numRef>
              <c:f>'GR-N-I'!$K$12:$R$12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 formatCode="_-* #,##0\ _P_t_s_-;\-* #,##0\ _P_t_s_-;_-* &quot;-&quot;\ _P_t_s_-;_-@_-">
                  <c:v>24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3-4181-80C3-F185DE72E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6713856"/>
        <c:axId val="426718952"/>
      </c:barChart>
      <c:catAx>
        <c:axId val="4267138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426718952"/>
        <c:crosses val="autoZero"/>
        <c:auto val="1"/>
        <c:lblAlgn val="ctr"/>
        <c:lblOffset val="100"/>
        <c:noMultiLvlLbl val="0"/>
      </c:catAx>
      <c:valAx>
        <c:axId val="426718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426713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3260972852845955"/>
          <c:y val="0.24564804399450069"/>
          <c:w val="0.15742552253960959"/>
          <c:h val="0.1192416911741454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747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" l="0.7" r="0.7" t="0.75" header="0.3" footer="0.3"/>
    <c:pageSetup paperSize="9" orientation="landscape" horizontalDpi="30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11656805611167E-2"/>
          <c:y val="8.0169199033607044E-2"/>
          <c:w val="0.89966786320827541"/>
          <c:h val="0.78918840356681796"/>
        </c:manualLayout>
      </c:layout>
      <c:lineChart>
        <c:grouping val="standard"/>
        <c:varyColors val="0"/>
        <c:ser>
          <c:idx val="0"/>
          <c:order val="0"/>
          <c:tx>
            <c:strRef>
              <c:f>'GR-N-I'!$L$35</c:f>
              <c:strCache>
                <c:ptCount val="1"/>
                <c:pt idx="0">
                  <c:v>MASCULINO</c:v>
                </c:pt>
              </c:strCache>
            </c:strRef>
          </c:tx>
          <c:spPr>
            <a:ln w="25400">
              <a:solidFill>
                <a:srgbClr val="FF8F8F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7708527959428801E-2"/>
                  <c:y val="-3.87358231597197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990583804143123E-2"/>
                      <c:h val="7.95107033639143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7AC-49BE-A3A0-5E40F3570978}"/>
                </c:ext>
              </c:extLst>
            </c:dLbl>
            <c:dLbl>
              <c:idx val="1"/>
              <c:layout>
                <c:manualLayout>
                  <c:x val="-2.5109855618330172E-2"/>
                  <c:y val="-3.669724770642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AC-49BE-A3A0-5E40F3570978}"/>
                </c:ext>
              </c:extLst>
            </c:dLbl>
            <c:dLbl>
              <c:idx val="3"/>
              <c:layout>
                <c:manualLayout>
                  <c:x val="-2.0087884494664157E-2"/>
                  <c:y val="-2.4464831804281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AC-49BE-A3A0-5E40F3570978}"/>
                </c:ext>
              </c:extLst>
            </c:dLbl>
            <c:dLbl>
              <c:idx val="4"/>
              <c:layout>
                <c:manualLayout>
                  <c:x val="-2.0087884494664157E-2"/>
                  <c:y val="-4.0774719673803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AC-49BE-A3A0-5E40F3570978}"/>
                </c:ext>
              </c:extLst>
            </c:dLbl>
            <c:dLbl>
              <c:idx val="5"/>
              <c:layout>
                <c:manualLayout>
                  <c:x val="-2.7620841180163214E-2"/>
                  <c:y val="-5.7084607543323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AC-49BE-A3A0-5E40F3570978}"/>
                </c:ext>
              </c:extLst>
            </c:dLbl>
            <c:dLbl>
              <c:idx val="6"/>
              <c:layout>
                <c:manualLayout>
                  <c:x val="-3.7664783427495289E-2"/>
                  <c:y val="-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AC-49BE-A3A0-5E40F3570978}"/>
                </c:ext>
              </c:extLst>
            </c:dLbl>
            <c:dLbl>
              <c:idx val="7"/>
              <c:layout>
                <c:manualLayout>
                  <c:x val="-2.5109855618330193E-2"/>
                  <c:y val="-3.2619775739041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AC-49BE-A3A0-5E40F3570978}"/>
                </c:ext>
              </c:extLst>
            </c:dLbl>
            <c:dLbl>
              <c:idx val="8"/>
              <c:layout>
                <c:manualLayout>
                  <c:x val="-1.2554927809165096E-2"/>
                  <c:y val="-4.077471967380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AC-49BE-A3A0-5E40F35709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'GR-N-I'!$M$33:$X$33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'GR-N-I'!$M$35:$X$35</c:f>
              <c:numCache>
                <c:formatCode>_-* #,##0\ _P_t_s_-;\-* #,##0\ _P_t_s_-;_-* "-"\ _P_t_s_-;_-@_-</c:formatCode>
                <c:ptCount val="12"/>
                <c:pt idx="0">
                  <c:v>41</c:v>
                </c:pt>
                <c:pt idx="1">
                  <c:v>43</c:v>
                </c:pt>
                <c:pt idx="2" formatCode="General">
                  <c:v>30</c:v>
                </c:pt>
                <c:pt idx="3" formatCode="General">
                  <c:v>16</c:v>
                </c:pt>
                <c:pt idx="4">
                  <c:v>14</c:v>
                </c:pt>
                <c:pt idx="5" formatCode="General">
                  <c:v>8</c:v>
                </c:pt>
                <c:pt idx="6" formatCode="General">
                  <c:v>19</c:v>
                </c:pt>
                <c:pt idx="7" formatCode="General">
                  <c:v>9</c:v>
                </c:pt>
                <c:pt idx="8" formatCode="General">
                  <c:v>10</c:v>
                </c:pt>
                <c:pt idx="9" formatCode="General">
                  <c:v>11</c:v>
                </c:pt>
                <c:pt idx="10" formatCode="General">
                  <c:v>21</c:v>
                </c:pt>
                <c:pt idx="11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AC-49BE-A3A0-5E40F3570978}"/>
            </c:ext>
          </c:extLst>
        </c:ser>
        <c:ser>
          <c:idx val="1"/>
          <c:order val="1"/>
          <c:tx>
            <c:strRef>
              <c:f>'GR-N-I'!$L$36</c:f>
              <c:strCache>
                <c:ptCount val="1"/>
                <c:pt idx="0">
                  <c:v>FEMENINO</c:v>
                </c:pt>
              </c:strCache>
            </c:strRef>
          </c:tx>
          <c:spPr>
            <a:ln w="25400">
              <a:solidFill>
                <a:srgbClr val="FF4747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775266792215946E-2"/>
                  <c:y val="4.0774719673802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AC-49BE-A3A0-5E40F3570978}"/>
                </c:ext>
              </c:extLst>
            </c:dLbl>
            <c:dLbl>
              <c:idx val="1"/>
              <c:layout>
                <c:manualLayout>
                  <c:x val="-6.5285624607658507E-2"/>
                  <c:y val="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AC-49BE-A3A0-5E40F3570978}"/>
                </c:ext>
              </c:extLst>
            </c:dLbl>
            <c:dLbl>
              <c:idx val="2"/>
              <c:layout>
                <c:manualLayout>
                  <c:x val="-6.7796610169491525E-2"/>
                  <c:y val="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AC-49BE-A3A0-5E40F3570978}"/>
                </c:ext>
              </c:extLst>
            </c:dLbl>
            <c:dLbl>
              <c:idx val="3"/>
              <c:layout>
                <c:manualLayout>
                  <c:x val="-2.5109855618330196E-3"/>
                  <c:y val="4.4852191641182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AC-49BE-A3A0-5E40F3570978}"/>
                </c:ext>
              </c:extLst>
            </c:dLbl>
            <c:dLbl>
              <c:idx val="4"/>
              <c:layout>
                <c:manualLayout>
                  <c:x val="-5.0219711236660393E-3"/>
                  <c:y val="4.0774719673802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AC-49BE-A3A0-5E40F3570978}"/>
                </c:ext>
              </c:extLst>
            </c:dLbl>
            <c:dLbl>
              <c:idx val="5"/>
              <c:layout>
                <c:manualLayout>
                  <c:x val="-4.6453232893910859E-2"/>
                  <c:y val="2.85423037716615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540489642184557E-2"/>
                      <c:h val="4.28134556574923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17AC-49BE-A3A0-5E40F3570978}"/>
                </c:ext>
              </c:extLst>
            </c:dLbl>
            <c:dLbl>
              <c:idx val="6"/>
              <c:layout>
                <c:manualLayout>
                  <c:x val="-3.5153797865662272E-2"/>
                  <c:y val="5.3007135575942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AC-49BE-A3A0-5E40F3570978}"/>
                </c:ext>
              </c:extLst>
            </c:dLbl>
            <c:dLbl>
              <c:idx val="7"/>
              <c:layout>
                <c:manualLayout>
                  <c:x val="-3.5153797865662362E-2"/>
                  <c:y val="2.854230377166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7AC-49BE-A3A0-5E40F3570978}"/>
                </c:ext>
              </c:extLst>
            </c:dLbl>
            <c:dLbl>
              <c:idx val="8"/>
              <c:layout>
                <c:manualLayout>
                  <c:x val="-4.0175768989328314E-2"/>
                  <c:y val="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7AC-49BE-A3A0-5E40F3570978}"/>
                </c:ext>
              </c:extLst>
            </c:dLbl>
            <c:dLbl>
              <c:idx val="9"/>
              <c:layout>
                <c:manualLayout>
                  <c:x val="-3.5153797865662459E-2"/>
                  <c:y val="4.0774719673802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7AC-49BE-A3A0-5E40F35709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'GR-N-I'!$M$33:$X$33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'GR-N-I'!$M$36:$X$36</c:f>
              <c:numCache>
                <c:formatCode>_-* #,##0\ _P_t_s_-;\-* #,##0\ _P_t_s_-;_-* "-"\ _P_t_s_-;_-@_-</c:formatCode>
                <c:ptCount val="12"/>
                <c:pt idx="0">
                  <c:v>33</c:v>
                </c:pt>
                <c:pt idx="1">
                  <c:v>24</c:v>
                </c:pt>
                <c:pt idx="2">
                  <c:v>13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10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AC-49BE-A3A0-5E40F3570978}"/>
            </c:ext>
          </c:extLst>
        </c:ser>
        <c:ser>
          <c:idx val="2"/>
          <c:order val="2"/>
          <c:tx>
            <c:strRef>
              <c:f>'GR-N-I'!$L$34</c:f>
              <c:strCache>
                <c:ptCount val="1"/>
                <c:pt idx="0">
                  <c:v>TOTAL</c:v>
                </c:pt>
              </c:strCache>
            </c:strRef>
          </c:tx>
          <c:spPr>
            <a:ln w="22225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7.5329566854990581E-3"/>
                  <c:y val="-3.2619775739041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7AC-49BE-A3A0-5E40F3570978}"/>
                </c:ext>
              </c:extLst>
            </c:dLbl>
            <c:dLbl>
              <c:idx val="4"/>
              <c:layout>
                <c:manualLayout>
                  <c:x val="-1.5065913370998116E-2"/>
                  <c:y val="-4.077471967380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7AC-49BE-A3A0-5E40F3570978}"/>
                </c:ext>
              </c:extLst>
            </c:dLbl>
            <c:dLbl>
              <c:idx val="5"/>
              <c:layout>
                <c:manualLayout>
                  <c:x val="-7.5329566854990581E-3"/>
                  <c:y val="-3.669724770642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AC-49BE-A3A0-5E40F3570978}"/>
                </c:ext>
              </c:extLst>
            </c:dLbl>
            <c:dLbl>
              <c:idx val="6"/>
              <c:layout>
                <c:manualLayout>
                  <c:x val="-4.7708725674827368E-2"/>
                  <c:y val="-4.8929663608562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7AC-49BE-A3A0-5E40F3570978}"/>
                </c:ext>
              </c:extLst>
            </c:dLbl>
            <c:dLbl>
              <c:idx val="7"/>
              <c:layout>
                <c:manualLayout>
                  <c:x val="-3.7664783427495289E-2"/>
                  <c:y val="-4.8929663608562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7AC-49BE-A3A0-5E40F3570978}"/>
                </c:ext>
              </c:extLst>
            </c:dLbl>
            <c:dLbl>
              <c:idx val="8"/>
              <c:layout>
                <c:manualLayout>
                  <c:x val="-3.7664783427495387E-2"/>
                  <c:y val="-3.66970871760296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949152542372879E-2"/>
                      <c:h val="7.95107033639143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17AC-49BE-A3A0-5E40F3570978}"/>
                </c:ext>
              </c:extLst>
            </c:dLbl>
            <c:dLbl>
              <c:idx val="9"/>
              <c:layout>
                <c:manualLayout>
                  <c:x val="-5.0219711236660483E-2"/>
                  <c:y val="-5.3007135575942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7AC-49BE-A3A0-5E40F3570978}"/>
                </c:ext>
              </c:extLst>
            </c:dLbl>
            <c:dLbl>
              <c:idx val="10"/>
              <c:layout>
                <c:manualLayout>
                  <c:x val="-7.2818581293157561E-2"/>
                  <c:y val="-3.46585117227319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949152542372879E-2"/>
                      <c:h val="6.32008154943934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17AC-49BE-A3A0-5E40F35709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'GR-N-I'!$M$33:$X$33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'GR-N-I'!$M$34:$X$34</c:f>
              <c:numCache>
                <c:formatCode>_-* #,##0\ _P_t_s_-;\-* #,##0\ _P_t_s_-;_-* "-"\ _P_t_s_-;_-@_-</c:formatCode>
                <c:ptCount val="12"/>
                <c:pt idx="0">
                  <c:v>74</c:v>
                </c:pt>
                <c:pt idx="1">
                  <c:v>67</c:v>
                </c:pt>
                <c:pt idx="2">
                  <c:v>43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30</c:v>
                </c:pt>
                <c:pt idx="7">
                  <c:v>14</c:v>
                </c:pt>
                <c:pt idx="8">
                  <c:v>18</c:v>
                </c:pt>
                <c:pt idx="9">
                  <c:v>13</c:v>
                </c:pt>
                <c:pt idx="10">
                  <c:v>31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AC-49BE-A3A0-5E40F35709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6720912"/>
        <c:axId val="426723656"/>
      </c:lineChart>
      <c:catAx>
        <c:axId val="4267209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26723656"/>
        <c:crosses val="autoZero"/>
        <c:auto val="1"/>
        <c:lblAlgn val="ctr"/>
        <c:lblOffset val="100"/>
        <c:noMultiLvlLbl val="0"/>
      </c:catAx>
      <c:valAx>
        <c:axId val="426723656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crossAx val="426720912"/>
        <c:crosses val="autoZero"/>
        <c:crossBetween val="between"/>
      </c:valAx>
      <c:spPr>
        <a:ln w="9525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r"/>
      <c:layout>
        <c:manualLayout>
          <c:xMode val="edge"/>
          <c:yMode val="edge"/>
          <c:x val="0.66465787821720024"/>
          <c:y val="0.11522326810125931"/>
          <c:w val="0.20477087256748272"/>
          <c:h val="0.15717561363461488"/>
        </c:manualLayout>
      </c:layout>
      <c:overlay val="0"/>
      <c:txPr>
        <a:bodyPr/>
        <a:lstStyle/>
        <a:p>
          <a:pPr>
            <a:defRPr sz="800"/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747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68188042822109E-2"/>
          <c:y val="7.5733791688225138E-2"/>
          <c:w val="0.93623290467355114"/>
          <c:h val="0.74574212275609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'N-02'!$U$53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69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-2.320166914462787E-2"/>
                  <c:y val="4.4355413717046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CE-4CDD-856C-3F052401B994}"/>
                </c:ext>
              </c:extLst>
            </c:dLbl>
            <c:dLbl>
              <c:idx val="1"/>
              <c:layout>
                <c:manualLayout>
                  <c:x val="0"/>
                  <c:y val="8.81286233788583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CE-4CDD-856C-3F052401B994}"/>
                </c:ext>
              </c:extLst>
            </c:dLbl>
            <c:dLbl>
              <c:idx val="2"/>
              <c:layout>
                <c:manualLayout>
                  <c:x val="-1.4974157381252642E-3"/>
                  <c:y val="1.3364671039095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CE-4CDD-856C-3F052401B994}"/>
                </c:ext>
              </c:extLst>
            </c:dLbl>
            <c:dLbl>
              <c:idx val="3"/>
              <c:layout>
                <c:manualLayout>
                  <c:x val="-5.4041942470821943E-3"/>
                  <c:y val="4.5518087012095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CE-4CDD-856C-3F052401B994}"/>
                </c:ext>
              </c:extLst>
            </c:dLbl>
            <c:dLbl>
              <c:idx val="4"/>
              <c:layout>
                <c:manualLayout>
                  <c:x val="-3.0025689481283108E-2"/>
                  <c:y val="7.505470740429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CE-4CDD-856C-3F052401B994}"/>
                </c:ext>
              </c:extLst>
            </c:dLbl>
            <c:dLbl>
              <c:idx val="5"/>
              <c:layout>
                <c:manualLayout>
                  <c:x val="2.1836865077296808E-2"/>
                  <c:y val="4.84707428583720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2614850209728041E-2"/>
                      <c:h val="9.473827013227273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4CE-4CDD-856C-3F052401B994}"/>
                </c:ext>
              </c:extLst>
            </c:dLbl>
            <c:dLbl>
              <c:idx val="6"/>
              <c:layout>
                <c:manualLayout>
                  <c:x val="-4.0944122019932515E-3"/>
                  <c:y val="8.81286233788583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CE-4CDD-856C-3F052401B9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'N-02'!$V$51:$AB$51</c:f>
              <c:strCache>
                <c:ptCount val="7"/>
                <c:pt idx="0">
                  <c:v>D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K</c:v>
                </c:pt>
                <c:pt idx="5">
                  <c:v>O</c:v>
                </c:pt>
                <c:pt idx="6">
                  <c:v>OTRAS</c:v>
                </c:pt>
              </c:strCache>
            </c:strRef>
          </c:cat>
          <c:val>
            <c:numRef>
              <c:f>'N-02'!$V$53:$AB$53</c:f>
              <c:numCache>
                <c:formatCode>_-* #,##0\ _P_t_s_-;\-* #,##0\ _P_t_s_-;_-* "-"\ _P_t_s_-;_-@_-</c:formatCode>
                <c:ptCount val="7"/>
                <c:pt idx="0">
                  <c:v>19</c:v>
                </c:pt>
                <c:pt idx="1">
                  <c:v>52</c:v>
                </c:pt>
                <c:pt idx="2">
                  <c:v>65</c:v>
                </c:pt>
                <c:pt idx="3">
                  <c:v>20</c:v>
                </c:pt>
                <c:pt idx="4">
                  <c:v>14</c:v>
                </c:pt>
                <c:pt idx="5">
                  <c:v>40</c:v>
                </c:pt>
                <c:pt idx="6" formatCode="General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CE-4CDD-856C-3F052401B994}"/>
            </c:ext>
          </c:extLst>
        </c:ser>
        <c:ser>
          <c:idx val="1"/>
          <c:order val="1"/>
          <c:tx>
            <c:strRef>
              <c:f>'N-02'!$U$54</c:f>
              <c:strCache>
                <c:ptCount val="1"/>
                <c:pt idx="0">
                  <c:v>FEMENINO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0"/>
              <c:layout>
                <c:manualLayout>
                  <c:x val="1.3649115322182169E-3"/>
                  <c:y val="3.52514493515434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795323987828528E-2"/>
                      <c:h val="0.103551132470158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4CE-4CDD-856C-3F052401B994}"/>
                </c:ext>
              </c:extLst>
            </c:dLbl>
            <c:dLbl>
              <c:idx val="1"/>
              <c:layout>
                <c:manualLayout>
                  <c:x val="5.4592162693242021E-3"/>
                  <c:y val="8.81286233788591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CE-4CDD-856C-3F052401B994}"/>
                </c:ext>
              </c:extLst>
            </c:dLbl>
            <c:dLbl>
              <c:idx val="2"/>
              <c:layout>
                <c:manualLayout>
                  <c:x val="4.0944122019931509E-3"/>
                  <c:y val="1.3364671039095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CE-4CDD-856C-3F052401B994}"/>
                </c:ext>
              </c:extLst>
            </c:dLbl>
            <c:dLbl>
              <c:idx val="3"/>
              <c:layout>
                <c:manualLayout>
                  <c:x val="1.3648040673310505E-3"/>
                  <c:y val="1.7771102208038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CE-4CDD-856C-3F052401B994}"/>
                </c:ext>
              </c:extLst>
            </c:dLbl>
            <c:dLbl>
              <c:idx val="4"/>
              <c:layout>
                <c:manualLayout>
                  <c:x val="-1.4198260895730581E-3"/>
                  <c:y val="4.40643116894283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CE-4CDD-856C-3F052401B994}"/>
                </c:ext>
              </c:extLst>
            </c:dLbl>
            <c:dLbl>
              <c:idx val="5"/>
              <c:layout>
                <c:manualLayout>
                  <c:x val="2.729608134662101E-3"/>
                  <c:y val="1.3219293506828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CE-4CDD-856C-3F052401B994}"/>
                </c:ext>
              </c:extLst>
            </c:dLbl>
            <c:dLbl>
              <c:idx val="6"/>
              <c:layout>
                <c:manualLayout>
                  <c:x val="0"/>
                  <c:y val="2.2032155844714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CE-4CDD-856C-3F052401B9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'N-02'!$V$51:$AB$51</c:f>
              <c:strCache>
                <c:ptCount val="7"/>
                <c:pt idx="0">
                  <c:v>D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K</c:v>
                </c:pt>
                <c:pt idx="5">
                  <c:v>O</c:v>
                </c:pt>
                <c:pt idx="6">
                  <c:v>OTRAS</c:v>
                </c:pt>
              </c:strCache>
            </c:strRef>
          </c:cat>
          <c:val>
            <c:numRef>
              <c:f>'N-02'!$V$54:$AB$54</c:f>
              <c:numCache>
                <c:formatCode>_-* #,##0\ _P_t_s_-;\-* #,##0\ _P_t_s_-;_-* "-"\ _P_t_s_-;_-@_-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5</c:v>
                </c:pt>
                <c:pt idx="4">
                  <c:v>7</c:v>
                </c:pt>
                <c:pt idx="5">
                  <c:v>17</c:v>
                </c:pt>
                <c:pt idx="6" formatCode="General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CE-4CDD-856C-3F052401B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5811855"/>
        <c:axId val="1289960271"/>
      </c:barChart>
      <c:lineChart>
        <c:grouping val="standard"/>
        <c:varyColors val="0"/>
        <c:ser>
          <c:idx val="2"/>
          <c:order val="2"/>
          <c:tx>
            <c:strRef>
              <c:f>'N-02'!$U$52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179831424776022E-2"/>
                  <c:y val="-4.009436030553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CE-4CDD-856C-3F052401B994}"/>
                </c:ext>
              </c:extLst>
            </c:dLbl>
            <c:dLbl>
              <c:idx val="1"/>
              <c:layout>
                <c:manualLayout>
                  <c:x val="-1.8089932950972009E-2"/>
                  <c:y val="-6.6387569561761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CE-4CDD-856C-3F052401B994}"/>
                </c:ext>
              </c:extLst>
            </c:dLbl>
            <c:dLbl>
              <c:idx val="2"/>
              <c:layout>
                <c:manualLayout>
                  <c:x val="-1.808991571238807E-2"/>
                  <c:y val="-4.4549289228367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CE-4CDD-856C-3F052401B994}"/>
                </c:ext>
              </c:extLst>
            </c:dLbl>
            <c:dLbl>
              <c:idx val="3"/>
              <c:layout>
                <c:manualLayout>
                  <c:x val="-1.4471932569910402E-2"/>
                  <c:y val="-5.7914075996878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CE-4CDD-856C-3F052401B994}"/>
                </c:ext>
              </c:extLst>
            </c:dLbl>
            <c:dLbl>
              <c:idx val="4"/>
              <c:layout>
                <c:manualLayout>
                  <c:x val="-3.4370839853537338E-2"/>
                  <c:y val="-4.4549289228367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4CE-4CDD-856C-3F052401B994}"/>
                </c:ext>
              </c:extLst>
            </c:dLbl>
            <c:dLbl>
              <c:idx val="5"/>
              <c:layout>
                <c:manualLayout>
                  <c:x val="-2.5325881997343203E-2"/>
                  <c:y val="-4.009436030553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CE-4CDD-856C-3F052401B9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'[1]L 02'!$R$48:$R$54</c:f>
              <c:strCache>
                <c:ptCount val="7"/>
                <c:pt idx="0">
                  <c:v>D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K</c:v>
                </c:pt>
                <c:pt idx="5">
                  <c:v>O</c:v>
                </c:pt>
                <c:pt idx="6">
                  <c:v>OTRAS</c:v>
                </c:pt>
              </c:strCache>
            </c:strRef>
          </c:cat>
          <c:val>
            <c:numRef>
              <c:f>'N-02'!$V$52:$AB$52</c:f>
              <c:numCache>
                <c:formatCode>_-* #,##0\ _P_t_s_-;\-* #,##0\ _P_t_s_-;_-* "-"\ _P_t_s_-;_-@_-</c:formatCode>
                <c:ptCount val="7"/>
                <c:pt idx="0">
                  <c:v>23</c:v>
                </c:pt>
                <c:pt idx="1">
                  <c:v>100</c:v>
                </c:pt>
                <c:pt idx="2">
                  <c:v>95</c:v>
                </c:pt>
                <c:pt idx="3">
                  <c:v>25</c:v>
                </c:pt>
                <c:pt idx="4">
                  <c:v>21</c:v>
                </c:pt>
                <c:pt idx="5">
                  <c:v>57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CE-4CDD-856C-3F052401B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5811855"/>
        <c:axId val="1289960271"/>
      </c:lineChart>
      <c:catAx>
        <c:axId val="13058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89960271"/>
        <c:crosses val="autoZero"/>
        <c:auto val="1"/>
        <c:lblAlgn val="ctr"/>
        <c:lblOffset val="100"/>
        <c:noMultiLvlLbl val="0"/>
      </c:catAx>
      <c:valAx>
        <c:axId val="12899602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\ _P_t_s_-;\-* #,##0\ _P_t_s_-;_-* &quot;-&quot;\ _P_t_s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3058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746891881844077"/>
          <c:y val="0.15112241408038168"/>
          <c:w val="0.16892377536256037"/>
          <c:h val="0.1720732081626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PERÚ: AUTORIZACIONES PARA EL TRABAJO DEL ADOLESCENTE POR ACTIVIDAD ECONÓMICA</a:t>
            </a:r>
          </a:p>
          <a:p>
            <a:pPr>
              <a:defRPr b="1">
                <a:solidFill>
                  <a:sysClr val="windowText" lastClr="000000"/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softEdge rad="12700"/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>
                <a:softEdge rad="12700"/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1-2429-4BB4-A2D2-277AB672F895}"/>
              </c:ext>
            </c:extLst>
          </c:dPt>
          <c:dPt>
            <c:idx val="1"/>
            <c:bubble3D val="0"/>
            <c:spPr>
              <a:solidFill>
                <a:srgbClr val="FF4747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12700"/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2429-4BB4-A2D2-277AB672F89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5-2429-4BB4-A2D2-277AB672F895}"/>
              </c:ext>
            </c:extLst>
          </c:dPt>
          <c:dPt>
            <c:idx val="3"/>
            <c:bubble3D val="0"/>
            <c:spPr>
              <a:solidFill>
                <a:srgbClr val="FF6969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7-2429-4BB4-A2D2-277AB672F895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9-2429-4BB4-A2D2-277AB672F895}"/>
              </c:ext>
            </c:extLst>
          </c:dPt>
          <c:dPt>
            <c:idx val="5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B-2429-4BB4-A2D2-277AB672F8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D-2429-4BB4-A2D2-277AB672F895}"/>
              </c:ext>
            </c:extLst>
          </c:dPt>
          <c:dLbls>
            <c:dLbl>
              <c:idx val="0"/>
              <c:layout>
                <c:manualLayout>
                  <c:x val="1.1394512424588478E-2"/>
                  <c:y val="5.99378413869571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261513399908566E-2"/>
                      <c:h val="0.190377678083276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429-4BB4-A2D2-277AB672F895}"/>
                </c:ext>
              </c:extLst>
            </c:dLbl>
            <c:dLbl>
              <c:idx val="1"/>
              <c:layout>
                <c:manualLayout>
                  <c:x val="3.5278200619048301E-2"/>
                  <c:y val="-6.78267861978754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29-4BB4-A2D2-277AB672F895}"/>
                </c:ext>
              </c:extLst>
            </c:dLbl>
            <c:dLbl>
              <c:idx val="2"/>
              <c:layout>
                <c:manualLayout>
                  <c:x val="-5.8708019891842336E-2"/>
                  <c:y val="-2.43347584934777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833846602591561E-2"/>
                      <c:h val="0.150063359375399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429-4BB4-A2D2-277AB672F895}"/>
                </c:ext>
              </c:extLst>
            </c:dLbl>
            <c:dLbl>
              <c:idx val="3"/>
              <c:layout>
                <c:manualLayout>
                  <c:x val="-4.991627091762129E-2"/>
                  <c:y val="-3.213955413394450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455445841086616E-2"/>
                      <c:h val="0.145825243090506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429-4BB4-A2D2-277AB672F895}"/>
                </c:ext>
              </c:extLst>
            </c:dLbl>
            <c:dLbl>
              <c:idx val="4"/>
              <c:layout>
                <c:manualLayout>
                  <c:x val="-4.3398489230460718E-2"/>
                  <c:y val="1.7933832884537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53365375224786E-2"/>
                      <c:h val="0.145825243090506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429-4BB4-A2D2-277AB672F895}"/>
                </c:ext>
              </c:extLst>
            </c:dLbl>
            <c:dLbl>
              <c:idx val="5"/>
              <c:layout>
                <c:manualLayout>
                  <c:x val="-2.1762920387054938E-2"/>
                  <c:y val="3.37008645488965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29-4BB4-A2D2-277AB672F895}"/>
                </c:ext>
              </c:extLst>
            </c:dLbl>
            <c:dLbl>
              <c:idx val="6"/>
              <c:layout>
                <c:manualLayout>
                  <c:x val="-1.2431613414297049E-2"/>
                  <c:y val="-4.89958944146666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29-4BB4-A2D2-277AB672F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'N-03'!$V$31:$V$36</c:f>
              <c:strCache>
                <c:ptCount val="6"/>
                <c:pt idx="0">
                  <c:v>G</c:v>
                </c:pt>
                <c:pt idx="1">
                  <c:v>H</c:v>
                </c:pt>
                <c:pt idx="2">
                  <c:v>O</c:v>
                </c:pt>
                <c:pt idx="3">
                  <c:v>D</c:v>
                </c:pt>
                <c:pt idx="4">
                  <c:v>I</c:v>
                </c:pt>
                <c:pt idx="5">
                  <c:v>OTRAS</c:v>
                </c:pt>
              </c:strCache>
            </c:strRef>
          </c:cat>
          <c:val>
            <c:numRef>
              <c:f>'N-03'!$W$31:$W$36</c:f>
              <c:numCache>
                <c:formatCode>General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57</c:v>
                </c:pt>
                <c:pt idx="3">
                  <c:v>23</c:v>
                </c:pt>
                <c:pt idx="4">
                  <c:v>25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29-4BB4-A2D2-277AB672F8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rgbClr val="FF0000"/>
      </a:solidFill>
      <a:round/>
    </a:ln>
    <a:effectLst>
      <a:softEdge rad="12700"/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94303842691172"/>
          <c:y val="0.16888587202461763"/>
          <c:w val="0.35748843482829962"/>
          <c:h val="0.75935487374423027"/>
        </c:manualLayout>
      </c:layout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dPt>
            <c:idx val="0"/>
            <c:bubble3D val="0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1-E4FE-4920-A3FA-DBE90891B93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E4FE-4920-A3FA-DBE90891B939}"/>
              </c:ext>
            </c:extLst>
          </c:dPt>
          <c:dPt>
            <c:idx val="2"/>
            <c:bubble3D val="0"/>
            <c:spPr>
              <a:solidFill>
                <a:srgbClr val="FF9F9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5-E4FE-4920-A3FA-DBE90891B939}"/>
              </c:ext>
            </c:extLst>
          </c:dPt>
          <c:dPt>
            <c:idx val="3"/>
            <c:bubble3D val="0"/>
            <c:spPr>
              <a:solidFill>
                <a:srgbClr val="FF474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7-E4FE-4920-A3FA-DBE90891B939}"/>
              </c:ext>
            </c:extLst>
          </c:dPt>
          <c:dLbls>
            <c:dLbl>
              <c:idx val="0"/>
              <c:layout>
                <c:manualLayout>
                  <c:x val="-3.1956227297230917E-2"/>
                  <c:y val="-1.51354873744230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FE-4920-A3FA-DBE90891B939}"/>
                </c:ext>
              </c:extLst>
            </c:dLbl>
            <c:dLbl>
              <c:idx val="1"/>
              <c:layout>
                <c:manualLayout>
                  <c:x val="2.9911369616632565E-2"/>
                  <c:y val="3.8529097655896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FE-4920-A3FA-DBE90891B939}"/>
                </c:ext>
              </c:extLst>
            </c:dLbl>
            <c:dLbl>
              <c:idx val="2"/>
              <c:layout>
                <c:manualLayout>
                  <c:x val="4.887036014753373E-2"/>
                  <c:y val="-4.39134763327006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FE-4920-A3FA-DBE90891B939}"/>
                </c:ext>
              </c:extLst>
            </c:dLbl>
            <c:dLbl>
              <c:idx val="3"/>
              <c:layout>
                <c:manualLayout>
                  <c:x val="-4.0105917424086063E-2"/>
                  <c:y val="-0.108340302289799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FE-4920-A3FA-DBE90891B9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 2'!$K$14:$N$14</c:f>
              <c:strCache>
                <c:ptCount val="4"/>
                <c:pt idx="0">
                  <c:v>MENOS DE 4</c:v>
                </c:pt>
                <c:pt idx="1">
                  <c:v>4 A 6</c:v>
                </c:pt>
                <c:pt idx="2">
                  <c:v>7 A 8</c:v>
                </c:pt>
                <c:pt idx="3">
                  <c:v>MÁS DE 8</c:v>
                </c:pt>
              </c:strCache>
            </c:strRef>
          </c:cat>
          <c:val>
            <c:numRef>
              <c:f>'GR 2'!$K$15:$N$15</c:f>
              <c:numCache>
                <c:formatCode>_ * #,##0_______________ ;_ * \-#,##0_ ;_ * "-"???????_ ;_ @_ </c:formatCode>
                <c:ptCount val="4"/>
                <c:pt idx="0">
                  <c:v>18</c:v>
                </c:pt>
                <c:pt idx="1">
                  <c:v>64</c:v>
                </c:pt>
                <c:pt idx="2">
                  <c:v>19</c:v>
                </c:pt>
                <c:pt idx="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FE-4920-A3FA-DBE90891B9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 w="19050">
      <a:solidFill>
        <a:srgbClr val="FF4747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" l="0" r="0" t="0" header="0" footer="0"/>
    <c:pageSetup paperSize="9"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explosion val="25"/>
          <c:dPt>
            <c:idx val="0"/>
            <c:bubble3D val="0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1-8126-42C9-B272-32872259E2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8126-42C9-B272-32872259E237}"/>
              </c:ext>
            </c:extLst>
          </c:dPt>
          <c:dPt>
            <c:idx val="2"/>
            <c:bubble3D val="0"/>
            <c:spPr>
              <a:solidFill>
                <a:srgbClr val="FF8F8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5-8126-42C9-B272-32872259E237}"/>
              </c:ext>
            </c:extLst>
          </c:dPt>
          <c:dPt>
            <c:idx val="3"/>
            <c:bubble3D val="0"/>
            <c:spPr>
              <a:solidFill>
                <a:srgbClr val="FF474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7-8126-42C9-B272-32872259E237}"/>
              </c:ext>
            </c:extLst>
          </c:dPt>
          <c:dPt>
            <c:idx val="4"/>
            <c:bubble3D val="0"/>
            <c:spPr>
              <a:solidFill>
                <a:srgbClr val="FF696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9-8126-42C9-B272-32872259E237}"/>
              </c:ext>
            </c:extLst>
          </c:dPt>
          <c:dLbls>
            <c:dLbl>
              <c:idx val="0"/>
              <c:spPr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 b="1"/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26-42C9-B272-32872259E237}"/>
                </c:ext>
              </c:extLst>
            </c:dLbl>
            <c:dLbl>
              <c:idx val="1"/>
              <c:layout>
                <c:manualLayout>
                  <c:x val="2.3801123221699107E-2"/>
                  <c:y val="3.66307453889083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26-42C9-B272-32872259E237}"/>
                </c:ext>
              </c:extLst>
            </c:dLbl>
            <c:dLbl>
              <c:idx val="2"/>
              <c:layout>
                <c:manualLayout>
                  <c:x val="9.0515022500749099E-3"/>
                  <c:y val="3.328048157802800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26-42C9-B272-32872259E237}"/>
                </c:ext>
              </c:extLst>
            </c:dLbl>
            <c:dLbl>
              <c:idx val="3"/>
              <c:layout>
                <c:manualLayout>
                  <c:x val="-0.11032724748035842"/>
                  <c:y val="-0.193438857685451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26-42C9-B272-32872259E237}"/>
                </c:ext>
              </c:extLst>
            </c:dLbl>
            <c:dLbl>
              <c:idx val="4"/>
              <c:layout>
                <c:manualLayout>
                  <c:x val="-5.1707232613530808E-2"/>
                  <c:y val="5.688282138794084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26-42C9-B272-32872259E2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 2'!$K$33:$O$33</c:f>
              <c:strCache>
                <c:ptCount val="5"/>
                <c:pt idx="0">
                  <c:v>MENOS DE 400</c:v>
                </c:pt>
                <c:pt idx="1">
                  <c:v>400 A 600</c:v>
                </c:pt>
                <c:pt idx="2">
                  <c:v>601 A 800</c:v>
                </c:pt>
                <c:pt idx="3">
                  <c:v>801 A 1000</c:v>
                </c:pt>
                <c:pt idx="4">
                  <c:v>MÁS DE 1000</c:v>
                </c:pt>
              </c:strCache>
            </c:strRef>
          </c:cat>
          <c:val>
            <c:numRef>
              <c:f>'GR 2'!$K$34:$O$34</c:f>
              <c:numCache>
                <c:formatCode>_-* #,##0\ _P_t_s_-;\-* #,##0\ _P_t_s_-;_-* "-"\ _P_t_s_-;_-@_-</c:formatCode>
                <c:ptCount val="5"/>
                <c:pt idx="0">
                  <c:v>18</c:v>
                </c:pt>
                <c:pt idx="1">
                  <c:v>64</c:v>
                </c:pt>
                <c:pt idx="2">
                  <c:v>19</c:v>
                </c:pt>
                <c:pt idx="3">
                  <c:v>258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26-42C9-B272-32872259E2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 w="19050">
      <a:solidFill>
        <a:srgbClr val="FF4747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1-321E-4887-BA39-38DEA694288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321E-4887-BA39-38DEA694288F}"/>
              </c:ext>
            </c:extLst>
          </c:dPt>
          <c:dPt>
            <c:idx val="2"/>
            <c:bubble3D val="0"/>
            <c:spPr>
              <a:solidFill>
                <a:srgbClr val="FF9F9F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5-321E-4887-BA39-38DEA694288F}"/>
              </c:ext>
            </c:extLst>
          </c:dPt>
          <c:dPt>
            <c:idx val="3"/>
            <c:bubble3D val="0"/>
            <c:spPr>
              <a:solidFill>
                <a:srgbClr val="FF696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7-321E-4887-BA39-38DEA694288F}"/>
              </c:ext>
            </c:extLst>
          </c:dPt>
          <c:dLbls>
            <c:dLbl>
              <c:idx val="0"/>
              <c:layout>
                <c:manualLayout>
                  <c:x val="5.3762545225904651E-2"/>
                  <c:y val="8.648052099289634E-2"/>
                </c:manualLayout>
              </c:layout>
              <c:tx>
                <c:rich>
                  <a:bodyPr/>
                  <a:lstStyle/>
                  <a:p>
                    <a:fld id="{3187BEBB-8E3D-4B3F-A8CD-B22F6D19CFCC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</a:t>
                    </a:r>
                    <a:fld id="{35087AAA-554E-4DE3-BA0E-4855E7AE6F4E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21E-4887-BA39-38DEA694288F}"/>
                </c:ext>
              </c:extLst>
            </c:dLbl>
            <c:dLbl>
              <c:idx val="1"/>
              <c:layout>
                <c:manualLayout>
                  <c:x val="0.18467205102427589"/>
                  <c:y val="-1.46347406232923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1E-4887-BA39-38DEA694288F}"/>
                </c:ext>
              </c:extLst>
            </c:dLbl>
            <c:dLbl>
              <c:idx val="2"/>
              <c:layout>
                <c:manualLayout>
                  <c:x val="-7.0761805515651898E-3"/>
                  <c:y val="4.00236489210178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1E-4887-BA39-38DEA694288F}"/>
                </c:ext>
              </c:extLst>
            </c:dLbl>
            <c:dLbl>
              <c:idx val="3"/>
              <c:layout>
                <c:manualLayout>
                  <c:x val="-6.4237751531058618E-3"/>
                  <c:y val="2.99992709244677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1E-4887-BA39-38DEA694288F}"/>
                </c:ext>
              </c:extLst>
            </c:dLbl>
            <c:dLbl>
              <c:idx val="4"/>
              <c:layout>
                <c:manualLayout>
                  <c:x val="-3.6412969950740628E-2"/>
                  <c:y val="-5.004971648168552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1E-4887-BA39-38DEA6942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'GRAF-3'!$L$14:$O$14</c:f>
              <c:strCache>
                <c:ptCount val="4"/>
                <c:pt idx="0">
                  <c:v>ECONÓMICO</c:v>
                </c:pt>
                <c:pt idx="1">
                  <c:v>AYUDA ESTUDIOS</c:v>
                </c:pt>
                <c:pt idx="2">
                  <c:v>AYUDA
 FAMILIAR</c:v>
                </c:pt>
                <c:pt idx="3">
                  <c:v>OTROS</c:v>
                </c:pt>
              </c:strCache>
            </c:strRef>
          </c:cat>
          <c:val>
            <c:numRef>
              <c:f>'GRAF-3'!$L$15:$O$15</c:f>
              <c:numCache>
                <c:formatCode>General</c:formatCode>
                <c:ptCount val="4"/>
                <c:pt idx="0">
                  <c:v>100</c:v>
                </c:pt>
                <c:pt idx="1">
                  <c:v>165</c:v>
                </c:pt>
                <c:pt idx="2">
                  <c:v>32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1E-4887-BA39-38DEA694288F}"/>
            </c:ext>
          </c:extLst>
        </c:ser>
        <c:ser>
          <c:idx val="1"/>
          <c:order val="1"/>
          <c:cat>
            <c:strRef>
              <c:f>'GRAF-3'!$L$14:$O$14</c:f>
              <c:strCache>
                <c:ptCount val="4"/>
                <c:pt idx="0">
                  <c:v>ECONÓMICO</c:v>
                </c:pt>
                <c:pt idx="1">
                  <c:v>AYUDA ESTUDIOS</c:v>
                </c:pt>
                <c:pt idx="2">
                  <c:v>AYUDA
 FAMILIAR</c:v>
                </c:pt>
                <c:pt idx="3">
                  <c:v>OTROS</c:v>
                </c:pt>
              </c:strCache>
            </c:strRef>
          </c:cat>
          <c:val>
            <c:numRef>
              <c:f>'[2]GR N 03'!$L$16:$O$16</c:f>
              <c:numCache>
                <c:formatCode>General</c:formatCode>
                <c:ptCount val="4"/>
                <c:pt idx="0">
                  <c:v>0.25233644859813081</c:v>
                </c:pt>
                <c:pt idx="1">
                  <c:v>0.47040498442367601</c:v>
                </c:pt>
                <c:pt idx="2">
                  <c:v>0.1059190031152648</c:v>
                </c:pt>
                <c:pt idx="3">
                  <c:v>0.17133956386292834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1E-4887-BA39-38DEA694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 w="19050">
      <a:solidFill>
        <a:srgbClr val="FF4747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" l="0.7" r="0.7" t="0.75" header="0.3" footer="0.3"/>
    <c:pageSetup paperSize="9" orientation="landscape" horizontalDpi="300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75111517260663E-2"/>
          <c:y val="5.0925925925925923E-2"/>
          <c:w val="0.85093098656785549"/>
          <c:h val="0.803608559346748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9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cat>
            <c:strRef>
              <c:f>'GRAF-3'!$L$34:$T$34</c:f>
              <c:strCache>
                <c:ptCount val="9"/>
                <c:pt idx="0">
                  <c:v>PRIMARIA</c:v>
                </c:pt>
                <c:pt idx="1">
                  <c:v>EDUCACIÓN ESPECIAL</c:v>
                </c:pt>
                <c:pt idx="2">
                  <c:v>1.º DE SECUNDARIA</c:v>
                </c:pt>
                <c:pt idx="3">
                  <c:v>2.º DE SECUNDARIA</c:v>
                </c:pt>
                <c:pt idx="4">
                  <c:v>3.º DE SECUNDARIA</c:v>
                </c:pt>
                <c:pt idx="5">
                  <c:v>4.º DE SECUNDARIA</c:v>
                </c:pt>
                <c:pt idx="6">
                  <c:v>5.º DE SECUNDARIA</c:v>
                </c:pt>
                <c:pt idx="7">
                  <c:v>TÉCNICO</c:v>
                </c:pt>
                <c:pt idx="8">
                  <c:v>SUPERIOR</c:v>
                </c:pt>
              </c:strCache>
            </c:strRef>
          </c:cat>
          <c:val>
            <c:numRef>
              <c:f>'GRAF-3'!$L$35:$T$35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17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230</c:v>
                </c:pt>
                <c:pt idx="7">
                  <c:v>14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2-47B2-B267-D8B38C72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716600"/>
        <c:axId val="426716992"/>
      </c:barChart>
      <c:lineChart>
        <c:grouping val="standard"/>
        <c:varyColors val="0"/>
        <c:ser>
          <c:idx val="1"/>
          <c:order val="1"/>
          <c:tx>
            <c:strRef>
              <c:f>'GRAF-3'!$K$36</c:f>
              <c:strCache>
                <c:ptCount val="1"/>
                <c:pt idx="0">
                  <c:v>RELATIVO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'[2]GR N 03'!$L$32:$T$32</c:f>
              <c:strCache>
                <c:ptCount val="9"/>
                <c:pt idx="0">
                  <c:v>PRIMARIA</c:v>
                </c:pt>
                <c:pt idx="1">
                  <c:v>EDUCACIÓN ESPECIAL</c:v>
                </c:pt>
                <c:pt idx="2">
                  <c:v>1.º DE SECUNDARIA</c:v>
                </c:pt>
                <c:pt idx="3">
                  <c:v>2.º DE SECUNDARIA</c:v>
                </c:pt>
                <c:pt idx="4">
                  <c:v>3.º DE SECUNDARIA</c:v>
                </c:pt>
                <c:pt idx="5">
                  <c:v>4.º DE SECUNDARIA</c:v>
                </c:pt>
                <c:pt idx="6">
                  <c:v>5.º DE SECUNDARIA</c:v>
                </c:pt>
                <c:pt idx="7">
                  <c:v>TÉCNICO</c:v>
                </c:pt>
                <c:pt idx="8">
                  <c:v>SUPERIOR</c:v>
                </c:pt>
              </c:strCache>
            </c:strRef>
          </c:cat>
          <c:val>
            <c:numRef>
              <c:f>'GRAF-3'!$L$36:$T$36</c:f>
              <c:numCache>
                <c:formatCode>0.00%</c:formatCode>
                <c:ptCount val="9"/>
                <c:pt idx="0">
                  <c:v>1.5503875968992248E-2</c:v>
                </c:pt>
                <c:pt idx="1">
                  <c:v>2.5839793281653748E-3</c:v>
                </c:pt>
                <c:pt idx="2">
                  <c:v>4.3927648578811367E-2</c:v>
                </c:pt>
                <c:pt idx="3">
                  <c:v>8.5271317829457363E-2</c:v>
                </c:pt>
                <c:pt idx="4">
                  <c:v>8.7855297157622733E-2</c:v>
                </c:pt>
                <c:pt idx="5">
                  <c:v>9.0439276485788117E-2</c:v>
                </c:pt>
                <c:pt idx="6">
                  <c:v>0.59431524547803616</c:v>
                </c:pt>
                <c:pt idx="7">
                  <c:v>3.6175710594315243E-2</c:v>
                </c:pt>
                <c:pt idx="8">
                  <c:v>4.3927648578811367E-2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2-47B2-B267-D8B38C72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23264"/>
        <c:axId val="426717776"/>
      </c:lineChart>
      <c:catAx>
        <c:axId val="42671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26716992"/>
        <c:crosses val="autoZero"/>
        <c:auto val="0"/>
        <c:lblAlgn val="ctr"/>
        <c:lblOffset val="100"/>
        <c:noMultiLvlLbl val="0"/>
      </c:catAx>
      <c:valAx>
        <c:axId val="4267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26716600"/>
        <c:crosses val="autoZero"/>
        <c:crossBetween val="between"/>
      </c:valAx>
      <c:valAx>
        <c:axId val="4267177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26723264"/>
        <c:crosses val="max"/>
        <c:crossBetween val="between"/>
      </c:valAx>
      <c:catAx>
        <c:axId val="426723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71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legendEntry>
      <c:layout>
        <c:manualLayout>
          <c:xMode val="edge"/>
          <c:yMode val="edge"/>
          <c:x val="0.14502326318908068"/>
          <c:y val="0.18576334208223969"/>
          <c:w val="0.3156766771403177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659069117843265E-2"/>
          <c:y val="0.16989147170960611"/>
          <c:w val="0.97115914684479165"/>
          <c:h val="0.64842621993863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'N-04'!$B$35</c:f>
              <c:strCache>
                <c:ptCount val="1"/>
                <c:pt idx="0">
                  <c:v>    MASCULINO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0"/>
              <c:layout>
                <c:manualLayout>
                  <c:x val="-4.4052865982914576E-3"/>
                  <c:y val="4.47677435365248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89-4FC5-82D2-E7BAAA791D4B}"/>
                </c:ext>
              </c:extLst>
            </c:dLbl>
            <c:dLbl>
              <c:idx val="23"/>
              <c:layout>
                <c:manualLayout>
                  <c:x val="-2.9368288261142615E-3"/>
                  <c:y val="4.47695060461128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42307689582083E-2"/>
                      <c:h val="8.79686160492712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C0B-4B73-B8C3-071344AA5E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'N-04'!$C$8:$AN$8</c:f>
              <c:numCache>
                <c:formatCode>General</c:formatCode>
                <c:ptCount val="38"/>
                <c:pt idx="0">
                  <c:v>120</c:v>
                </c:pt>
                <c:pt idx="1">
                  <c:v>243</c:v>
                </c:pt>
                <c:pt idx="2">
                  <c:v>246</c:v>
                </c:pt>
                <c:pt idx="3">
                  <c:v>265</c:v>
                </c:pt>
                <c:pt idx="4">
                  <c:v>381</c:v>
                </c:pt>
                <c:pt idx="5">
                  <c:v>391</c:v>
                </c:pt>
                <c:pt idx="6">
                  <c:v>394</c:v>
                </c:pt>
                <c:pt idx="7">
                  <c:v>413</c:v>
                </c:pt>
                <c:pt idx="8">
                  <c:v>415</c:v>
                </c:pt>
                <c:pt idx="9">
                  <c:v>421</c:v>
                </c:pt>
                <c:pt idx="10">
                  <c:v>423</c:v>
                </c:pt>
                <c:pt idx="11">
                  <c:v>432</c:v>
                </c:pt>
                <c:pt idx="12">
                  <c:v>436</c:v>
                </c:pt>
                <c:pt idx="13">
                  <c:v>451</c:v>
                </c:pt>
                <c:pt idx="14">
                  <c:v>454</c:v>
                </c:pt>
                <c:pt idx="15">
                  <c:v>455</c:v>
                </c:pt>
                <c:pt idx="16">
                  <c:v>462</c:v>
                </c:pt>
                <c:pt idx="17">
                  <c:v>511</c:v>
                </c:pt>
                <c:pt idx="18">
                  <c:v>522</c:v>
                </c:pt>
                <c:pt idx="19">
                  <c:v>523</c:v>
                </c:pt>
                <c:pt idx="20">
                  <c:v>541</c:v>
                </c:pt>
                <c:pt idx="21">
                  <c:v>572</c:v>
                </c:pt>
                <c:pt idx="22">
                  <c:v>573</c:v>
                </c:pt>
                <c:pt idx="23">
                  <c:v>575</c:v>
                </c:pt>
                <c:pt idx="24">
                  <c:v>641</c:v>
                </c:pt>
                <c:pt idx="25">
                  <c:v>742</c:v>
                </c:pt>
                <c:pt idx="26">
                  <c:v>766</c:v>
                </c:pt>
                <c:pt idx="27">
                  <c:v>782</c:v>
                </c:pt>
                <c:pt idx="28">
                  <c:v>885</c:v>
                </c:pt>
                <c:pt idx="29">
                  <c:v>931</c:v>
                </c:pt>
                <c:pt idx="30">
                  <c:v>941</c:v>
                </c:pt>
                <c:pt idx="31">
                  <c:v>942</c:v>
                </c:pt>
                <c:pt idx="32">
                  <c:v>943</c:v>
                </c:pt>
                <c:pt idx="33">
                  <c:v>952</c:v>
                </c:pt>
                <c:pt idx="34">
                  <c:v>971</c:v>
                </c:pt>
                <c:pt idx="35">
                  <c:v>983</c:v>
                </c:pt>
                <c:pt idx="36">
                  <c:v>984</c:v>
                </c:pt>
                <c:pt idx="37">
                  <c:v>9622</c:v>
                </c:pt>
              </c:numCache>
            </c:numRef>
          </c:cat>
          <c:val>
            <c:numRef>
              <c:f>'N-04'!$C$35:$AN$35</c:f>
              <c:numCache>
                <c:formatCode>" "#,##0" ";" ("#,##0")";" - ";" "@" "</c:formatCode>
                <c:ptCount val="38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1</c:v>
                </c:pt>
                <c:pt idx="9">
                  <c:v>25</c:v>
                </c:pt>
                <c:pt idx="10">
                  <c:v>43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11</c:v>
                </c:pt>
                <c:pt idx="16">
                  <c:v>21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9</c:v>
                </c:pt>
                <c:pt idx="31">
                  <c:v>1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1</c:v>
                </c:pt>
                <c:pt idx="36">
                  <c:v>10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B-4B73-B8C3-071344AA5E4E}"/>
            </c:ext>
          </c:extLst>
        </c:ser>
        <c:ser>
          <c:idx val="1"/>
          <c:order val="1"/>
          <c:tx>
            <c:strRef>
              <c:f>'N-04'!$B$36</c:f>
              <c:strCache>
                <c:ptCount val="1"/>
                <c:pt idx="0">
                  <c:v>    FEMENINO</c:v>
                </c:pt>
              </c:strCache>
            </c:strRef>
          </c:tx>
          <c:spPr>
            <a:solidFill>
              <a:srgbClr val="FF69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'N-04'!$C$8:$AN$8</c:f>
              <c:numCache>
                <c:formatCode>General</c:formatCode>
                <c:ptCount val="38"/>
                <c:pt idx="0">
                  <c:v>120</c:v>
                </c:pt>
                <c:pt idx="1">
                  <c:v>243</c:v>
                </c:pt>
                <c:pt idx="2">
                  <c:v>246</c:v>
                </c:pt>
                <c:pt idx="3">
                  <c:v>265</c:v>
                </c:pt>
                <c:pt idx="4">
                  <c:v>381</c:v>
                </c:pt>
                <c:pt idx="5">
                  <c:v>391</c:v>
                </c:pt>
                <c:pt idx="6">
                  <c:v>394</c:v>
                </c:pt>
                <c:pt idx="7">
                  <c:v>413</c:v>
                </c:pt>
                <c:pt idx="8">
                  <c:v>415</c:v>
                </c:pt>
                <c:pt idx="9">
                  <c:v>421</c:v>
                </c:pt>
                <c:pt idx="10">
                  <c:v>423</c:v>
                </c:pt>
                <c:pt idx="11">
                  <c:v>432</c:v>
                </c:pt>
                <c:pt idx="12">
                  <c:v>436</c:v>
                </c:pt>
                <c:pt idx="13">
                  <c:v>451</c:v>
                </c:pt>
                <c:pt idx="14">
                  <c:v>454</c:v>
                </c:pt>
                <c:pt idx="15">
                  <c:v>455</c:v>
                </c:pt>
                <c:pt idx="16">
                  <c:v>462</c:v>
                </c:pt>
                <c:pt idx="17">
                  <c:v>511</c:v>
                </c:pt>
                <c:pt idx="18">
                  <c:v>522</c:v>
                </c:pt>
                <c:pt idx="19">
                  <c:v>523</c:v>
                </c:pt>
                <c:pt idx="20">
                  <c:v>541</c:v>
                </c:pt>
                <c:pt idx="21">
                  <c:v>572</c:v>
                </c:pt>
                <c:pt idx="22">
                  <c:v>573</c:v>
                </c:pt>
                <c:pt idx="23">
                  <c:v>575</c:v>
                </c:pt>
                <c:pt idx="24">
                  <c:v>641</c:v>
                </c:pt>
                <c:pt idx="25">
                  <c:v>742</c:v>
                </c:pt>
                <c:pt idx="26">
                  <c:v>766</c:v>
                </c:pt>
                <c:pt idx="27">
                  <c:v>782</c:v>
                </c:pt>
                <c:pt idx="28">
                  <c:v>885</c:v>
                </c:pt>
                <c:pt idx="29">
                  <c:v>931</c:v>
                </c:pt>
                <c:pt idx="30">
                  <c:v>941</c:v>
                </c:pt>
                <c:pt idx="31">
                  <c:v>942</c:v>
                </c:pt>
                <c:pt idx="32">
                  <c:v>943</c:v>
                </c:pt>
                <c:pt idx="33">
                  <c:v>952</c:v>
                </c:pt>
                <c:pt idx="34">
                  <c:v>971</c:v>
                </c:pt>
                <c:pt idx="35">
                  <c:v>983</c:v>
                </c:pt>
                <c:pt idx="36">
                  <c:v>984</c:v>
                </c:pt>
                <c:pt idx="37">
                  <c:v>9622</c:v>
                </c:pt>
              </c:numCache>
            </c:numRef>
          </c:cat>
          <c:val>
            <c:numRef>
              <c:f>'N-04'!$C$36:$AN$36</c:f>
              <c:numCache>
                <c:formatCode>" "#,##0" ";" ("#,##0")";" - ";" "@" "</c:formatCode>
                <c:ptCount val="38"/>
                <c:pt idx="0">
                  <c:v>30</c:v>
                </c:pt>
                <c:pt idx="1">
                  <c:v>2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10</c:v>
                </c:pt>
                <c:pt idx="10">
                  <c:v>18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19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B-4B73-B8C3-071344AA5E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6724048"/>
        <c:axId val="426721696"/>
      </c:barChart>
      <c:catAx>
        <c:axId val="4267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26721696"/>
        <c:crosses val="autoZero"/>
        <c:auto val="1"/>
        <c:lblAlgn val="ctr"/>
        <c:lblOffset val="100"/>
        <c:noMultiLvlLbl val="0"/>
      </c:catAx>
      <c:valAx>
        <c:axId val="4267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267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783278549739553"/>
          <c:y val="0.11417507969138833"/>
          <c:w val="0.12563461130774634"/>
          <c:h val="7.1402435929251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18562897029178E-2"/>
          <c:y val="5.0925928930873533E-2"/>
          <c:w val="0.93041138879379204"/>
          <c:h val="0.84754848352289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 L 01'!$K$44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6969"/>
            </a:solidFill>
            <a:ln w="19050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6969"/>
              </a:solidFill>
              <a:ln w="19050">
                <a:noFill/>
              </a:ln>
              <a:effectLst>
                <a:outerShdw blurRad="508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1-5680-4744-84D7-B560D7404F83}"/>
              </c:ext>
            </c:extLst>
          </c:dPt>
          <c:dLbls>
            <c:dLbl>
              <c:idx val="0"/>
              <c:layout>
                <c:manualLayout>
                  <c:x val="-4.830917874396135E-3"/>
                  <c:y val="1.2364758426371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80-4744-84D7-B560D7404F83}"/>
                </c:ext>
              </c:extLst>
            </c:dLbl>
            <c:dLbl>
              <c:idx val="1"/>
              <c:layout>
                <c:manualLayout>
                  <c:x val="-7.2463768115942247E-3"/>
                  <c:y val="1.2364758426371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80-4744-84D7-B560D7404F83}"/>
                </c:ext>
              </c:extLst>
            </c:dLbl>
            <c:dLbl>
              <c:idx val="2"/>
              <c:layout>
                <c:manualLayout>
                  <c:x val="-7.246376811594203E-3"/>
                  <c:y val="1.6486344568495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80-4744-84D7-B560D7404F83}"/>
                </c:ext>
              </c:extLst>
            </c:dLbl>
            <c:dLbl>
              <c:idx val="3"/>
              <c:layout>
                <c:manualLayout>
                  <c:x val="-4.428290228876519E-17"/>
                  <c:y val="1.2364758426371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80-4744-84D7-B560D7404F83}"/>
                </c:ext>
              </c:extLst>
            </c:dLbl>
            <c:dLbl>
              <c:idx val="4"/>
              <c:layout>
                <c:manualLayout>
                  <c:x val="-7.246376811594203E-3"/>
                  <c:y val="2.0607930710619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80-4744-84D7-B560D7404F83}"/>
                </c:ext>
              </c:extLst>
            </c:dLbl>
            <c:dLbl>
              <c:idx val="5"/>
              <c:layout>
                <c:manualLayout>
                  <c:x val="0"/>
                  <c:y val="1.6486344568495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80-4744-84D7-B560D7404F83}"/>
                </c:ext>
              </c:extLst>
            </c:dLbl>
            <c:dLbl>
              <c:idx val="7"/>
              <c:layout>
                <c:manualLayout>
                  <c:x val="-1.2077294685990338E-2"/>
                  <c:y val="8.24317228424794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80-4744-84D7-B560D7404F83}"/>
                </c:ext>
              </c:extLst>
            </c:dLbl>
            <c:dLbl>
              <c:idx val="8"/>
              <c:layout>
                <c:manualLayout>
                  <c:x val="2.415458937197979E-3"/>
                  <c:y val="1.236475842637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80-4744-84D7-B560D7404F83}"/>
                </c:ext>
              </c:extLst>
            </c:dLbl>
            <c:dLbl>
              <c:idx val="9"/>
              <c:layout>
                <c:manualLayout>
                  <c:x val="-4.830917874396135E-3"/>
                  <c:y val="2.0607930710619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80-4744-84D7-B560D7404F83}"/>
                </c:ext>
              </c:extLst>
            </c:dLbl>
            <c:dLbl>
              <c:idx val="10"/>
              <c:layout>
                <c:manualLayout>
                  <c:x val="2.4154589371980675E-3"/>
                  <c:y val="1.6486344568495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80-4744-84D7-B560D7404F83}"/>
                </c:ext>
              </c:extLst>
            </c:dLbl>
            <c:dLbl>
              <c:idx val="11"/>
              <c:layout>
                <c:manualLayout>
                  <c:x val="-1.7713160915506076E-16"/>
                  <c:y val="1.2364758426371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80-4744-84D7-B560D7404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 L 01'!$L$42:$W$42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 L 01'!$L$44:$W$44</c:f>
              <c:numCache>
                <c:formatCode>General</c:formatCode>
                <c:ptCount val="12"/>
                <c:pt idx="0" formatCode="_-* #,##0\ _P_t_s_-;\-* #,##0\ _P_t_s_-;_-* &quot;-&quot;\ _P_t_s_-;_-@_-">
                  <c:v>16</c:v>
                </c:pt>
                <c:pt idx="1">
                  <c:v>28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9</c:v>
                </c:pt>
                <c:pt idx="7">
                  <c:v>2</c:v>
                </c:pt>
                <c:pt idx="8">
                  <c:v>8</c:v>
                </c:pt>
                <c:pt idx="9">
                  <c:v>5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80-4744-84D7-B560D7404F83}"/>
            </c:ext>
          </c:extLst>
        </c:ser>
        <c:ser>
          <c:idx val="1"/>
          <c:order val="1"/>
          <c:tx>
            <c:strRef>
              <c:f>'GR L 01'!$K$45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schemeClr val="bg2">
                  <a:lumMod val="75000"/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0"/>
              <c:layout>
                <c:manualLayout>
                  <c:x val="-1.1070725572191297E-17"/>
                  <c:y val="1.6486344568495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80-4744-84D7-B560D7404F83}"/>
                </c:ext>
              </c:extLst>
            </c:dLbl>
            <c:dLbl>
              <c:idx val="2"/>
              <c:layout>
                <c:manualLayout>
                  <c:x val="0"/>
                  <c:y val="1.236475842637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80-4744-84D7-B560D7404F83}"/>
                </c:ext>
              </c:extLst>
            </c:dLbl>
            <c:dLbl>
              <c:idx val="3"/>
              <c:layout>
                <c:manualLayout>
                  <c:x val="4.830917874396135E-3"/>
                  <c:y val="1.6486344568495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80-4744-84D7-B560D7404F83}"/>
                </c:ext>
              </c:extLst>
            </c:dLbl>
            <c:dLbl>
              <c:idx val="4"/>
              <c:layout>
                <c:manualLayout>
                  <c:x val="7.246376811594203E-3"/>
                  <c:y val="8.24317228424794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80-4744-84D7-B560D7404F83}"/>
                </c:ext>
              </c:extLst>
            </c:dLbl>
            <c:dLbl>
              <c:idx val="5"/>
              <c:layout>
                <c:manualLayout>
                  <c:x val="2.4154589371980675E-3"/>
                  <c:y val="2.0607930710619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80-4744-84D7-B560D7404F83}"/>
                </c:ext>
              </c:extLst>
            </c:dLbl>
            <c:dLbl>
              <c:idx val="6"/>
              <c:layout>
                <c:manualLayout>
                  <c:x val="0"/>
                  <c:y val="1.236475842637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80-4744-84D7-B560D7404F83}"/>
                </c:ext>
              </c:extLst>
            </c:dLbl>
            <c:dLbl>
              <c:idx val="7"/>
              <c:layout>
                <c:manualLayout>
                  <c:x val="9.6618357487922701E-3"/>
                  <c:y val="2.8851102994867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80-4744-84D7-B560D7404F83}"/>
                </c:ext>
              </c:extLst>
            </c:dLbl>
            <c:dLbl>
              <c:idx val="8"/>
              <c:layout>
                <c:manualLayout>
                  <c:x val="4.8309178743959581E-3"/>
                  <c:y val="1.236475842637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80-4744-84D7-B560D7404F83}"/>
                </c:ext>
              </c:extLst>
            </c:dLbl>
            <c:dLbl>
              <c:idx val="9"/>
              <c:layout>
                <c:manualLayout>
                  <c:x val="-8.856580457753038E-17"/>
                  <c:y val="1.236475842637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80-4744-84D7-B560D7404F83}"/>
                </c:ext>
              </c:extLst>
            </c:dLbl>
            <c:dLbl>
              <c:idx val="10"/>
              <c:layout>
                <c:manualLayout>
                  <c:x val="0"/>
                  <c:y val="1.6486344568495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80-4744-84D7-B560D7404F83}"/>
                </c:ext>
              </c:extLst>
            </c:dLbl>
            <c:dLbl>
              <c:idx val="11"/>
              <c:layout>
                <c:manualLayout>
                  <c:x val="2.4154589371980675E-3"/>
                  <c:y val="1.236475842637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80-4744-84D7-B560D7404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 L 01'!$L$42:$W$42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 L 01'!$L$45:$W$45</c:f>
              <c:numCache>
                <c:formatCode>General</c:formatCode>
                <c:ptCount val="12"/>
                <c:pt idx="0" formatCode="_-* #,##0\ _P_t_s_-;\-* #,##0\ _P_t_s_-;_-* &quot;-&quot;\ _P_t_s_-;_-@_-">
                  <c:v>15</c:v>
                </c:pt>
                <c:pt idx="1">
                  <c:v>16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680-4744-84D7-B560D7404F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9418272"/>
        <c:axId val="409417488"/>
      </c:barChart>
      <c:lineChart>
        <c:grouping val="standard"/>
        <c:varyColors val="0"/>
        <c:ser>
          <c:idx val="2"/>
          <c:order val="2"/>
          <c:tx>
            <c:strRef>
              <c:f>'GR L 01'!$K$46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FF4747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</c:marker>
          <c:dLbls>
            <c:dLbl>
              <c:idx val="0"/>
              <c:layout>
                <c:manualLayout>
                  <c:x val="-6.280193236714976E-2"/>
                  <c:y val="-1.6486344568495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680-4744-84D7-B560D7404F83}"/>
                </c:ext>
              </c:extLst>
            </c:dLbl>
            <c:dLbl>
              <c:idx val="1"/>
              <c:layout>
                <c:manualLayout>
                  <c:x val="-3.3333333333333333E-2"/>
                  <c:y val="-4.1101300798549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680-4744-84D7-B560D7404F83}"/>
                </c:ext>
              </c:extLst>
            </c:dLbl>
            <c:dLbl>
              <c:idx val="2"/>
              <c:layout>
                <c:manualLayout>
                  <c:x val="-1.6908212560386472E-2"/>
                  <c:y val="-6.1823792131859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680-4744-84D7-B560D7404F83}"/>
                </c:ext>
              </c:extLst>
            </c:dLbl>
            <c:dLbl>
              <c:idx val="3"/>
              <c:layout>
                <c:manualLayout>
                  <c:x val="-2.6570048309178789E-2"/>
                  <c:y val="-3.7094275279115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680-4744-84D7-B560D7404F83}"/>
                </c:ext>
              </c:extLst>
            </c:dLbl>
            <c:dLbl>
              <c:idx val="4"/>
              <c:layout>
                <c:manualLayout>
                  <c:x val="-2.8381642512077383E-2"/>
                  <c:y val="-5.55554113180702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680-4744-84D7-B560D7404F83}"/>
                </c:ext>
              </c:extLst>
            </c:dLbl>
            <c:dLbl>
              <c:idx val="5"/>
              <c:layout>
                <c:manualLayout>
                  <c:x val="-3.140096618357488E-2"/>
                  <c:y val="-4.9909811906386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680-4744-84D7-B560D7404F83}"/>
                </c:ext>
              </c:extLst>
            </c:dLbl>
            <c:dLbl>
              <c:idx val="6"/>
              <c:layout>
                <c:manualLayout>
                  <c:x val="-2.1739130434782698E-2"/>
                  <c:y val="-3.2972689136991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680-4744-84D7-B560D7404F83}"/>
                </c:ext>
              </c:extLst>
            </c:dLbl>
            <c:dLbl>
              <c:idx val="7"/>
              <c:layout>
                <c:manualLayout>
                  <c:x val="-1.932367149758454E-2"/>
                  <c:y val="-4.1215861421239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680-4744-84D7-B560D7404F83}"/>
                </c:ext>
              </c:extLst>
            </c:dLbl>
            <c:dLbl>
              <c:idx val="8"/>
              <c:layout>
                <c:manualLayout>
                  <c:x val="-2.6570048309178744E-2"/>
                  <c:y val="-4.0142626352578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680-4744-84D7-B560D7404F83}"/>
                </c:ext>
              </c:extLst>
            </c:dLbl>
            <c:dLbl>
              <c:idx val="9"/>
              <c:layout>
                <c:manualLayout>
                  <c:x val="-3.8647342995168997E-2"/>
                  <c:y val="-5.3580619847611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680-4744-84D7-B560D7404F83}"/>
                </c:ext>
              </c:extLst>
            </c:dLbl>
            <c:dLbl>
              <c:idx val="10"/>
              <c:layout>
                <c:manualLayout>
                  <c:x val="-4.6256038647342998E-2"/>
                  <c:y val="-4.0142626352578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680-4744-84D7-B560D7404F83}"/>
                </c:ext>
              </c:extLst>
            </c:dLbl>
            <c:dLbl>
              <c:idx val="11"/>
              <c:layout>
                <c:manualLayout>
                  <c:x val="-3.3454106280193234E-2"/>
                  <c:y val="-3.0825894465326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680-4744-84D7-B560D7404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 L 01'!$L$42:$W$42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 L 01'!$L$46:$W$46</c:f>
              <c:numCache>
                <c:formatCode>General</c:formatCode>
                <c:ptCount val="12"/>
                <c:pt idx="0">
                  <c:v>31</c:v>
                </c:pt>
                <c:pt idx="1">
                  <c:v>44</c:v>
                </c:pt>
                <c:pt idx="2">
                  <c:v>12</c:v>
                </c:pt>
                <c:pt idx="3">
                  <c:v>17</c:v>
                </c:pt>
                <c:pt idx="4">
                  <c:v>13</c:v>
                </c:pt>
                <c:pt idx="5">
                  <c:v>9</c:v>
                </c:pt>
                <c:pt idx="6">
                  <c:v>17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  <c:pt idx="10">
                  <c:v>20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680-4744-84D7-B560D7404F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9418272"/>
        <c:axId val="409417488"/>
      </c:lineChart>
      <c:catAx>
        <c:axId val="4094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09417488"/>
        <c:crosses val="autoZero"/>
        <c:auto val="1"/>
        <c:lblAlgn val="ctr"/>
        <c:lblOffset val="100"/>
        <c:noMultiLvlLbl val="0"/>
      </c:catAx>
      <c:valAx>
        <c:axId val="409417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\ _P_t_s_-;\-* #,##0\ _P_t_s_-;_-* &quot;-&quot;\ _P_t_s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094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90524553995973"/>
          <c:y val="0.11383593750507084"/>
          <c:w val="0.28537007874015746"/>
          <c:h val="0.19658172936716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08876593128557"/>
          <c:y val="5.0783799083938028E-2"/>
          <c:w val="0.75589321605069637"/>
          <c:h val="0.58287513080472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 L 01'!$K$13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cat>
            <c:strRef>
              <c:f>'GR L 01'!$L$12:$R$12</c:f>
              <c:strCache>
                <c:ptCount val="7"/>
                <c:pt idx="0">
                  <c:v>MENOS DE 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strCache>
            </c:strRef>
          </c:cat>
          <c:val>
            <c:numRef>
              <c:f>'GR L 01'!$L$13:$R$13</c:f>
              <c:numCache>
                <c:formatCode>_-* #,##0\ _P_t_s_-;\-* #,##0\ _P_t_s_-;_-* "-"\ _P_t_s_-;_-@_-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  <c:pt idx="5">
                  <c:v>47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F-42FE-B5B1-353ADB9B7F49}"/>
            </c:ext>
          </c:extLst>
        </c:ser>
        <c:ser>
          <c:idx val="1"/>
          <c:order val="1"/>
          <c:tx>
            <c:strRef>
              <c:f>'GR L 01'!$K$14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F69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cat>
            <c:strRef>
              <c:f>'GR L 01'!$L$12:$R$12</c:f>
              <c:strCache>
                <c:ptCount val="7"/>
                <c:pt idx="0">
                  <c:v>MENOS DE 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strCache>
            </c:strRef>
          </c:cat>
          <c:val>
            <c:numRef>
              <c:f>'GR L 01'!$L$14:$R$14</c:f>
              <c:numCache>
                <c:formatCode>_-* #,##0\ _P_t_s_-;\-* #,##0\ _P_t_s_-;_-* "-"\ _P_t_s_-;_-@_-</c:formatCode>
                <c:ptCount val="7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24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EF-42FE-B5B1-353ADB9B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407599"/>
        <c:axId val="1007484687"/>
      </c:barChart>
      <c:lineChart>
        <c:grouping val="standard"/>
        <c:varyColors val="0"/>
        <c:ser>
          <c:idx val="2"/>
          <c:order val="2"/>
          <c:tx>
            <c:strRef>
              <c:f>'GR L 01'!$K$15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'GR L 01'!$L$12:$R$12</c:f>
              <c:strCache>
                <c:ptCount val="7"/>
                <c:pt idx="0">
                  <c:v>MENOS DE 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</c:strCache>
            </c:strRef>
          </c:cat>
          <c:val>
            <c:numRef>
              <c:f>'GR L 01'!$L$15:$R$15</c:f>
              <c:numCache>
                <c:formatCode>_-* #,##0\ _P_t_s_-;\-* #,##0\ _P_t_s_-;_-* "-"\ _P_t_s_-;_-@_-</c:formatCode>
                <c:ptCount val="7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22</c:v>
                </c:pt>
                <c:pt idx="5">
                  <c:v>71</c:v>
                </c:pt>
                <c:pt idx="6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EF-42FE-B5B1-353ADB9B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07599"/>
        <c:axId val="1007484687"/>
      </c:lineChart>
      <c:catAx>
        <c:axId val="109140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007484687"/>
        <c:crosses val="autoZero"/>
        <c:auto val="1"/>
        <c:lblAlgn val="ctr"/>
        <c:lblOffset val="100"/>
        <c:noMultiLvlLbl val="0"/>
      </c:catAx>
      <c:valAx>
        <c:axId val="10074846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091407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976681862135647E-2"/>
          <c:y val="8.0952839330291543E-2"/>
          <c:w val="0.93096165304918266"/>
          <c:h val="0.79506775915344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 03'!$R$44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69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0"/>
              <c:layout>
                <c:manualLayout>
                  <c:x val="-4.2105263157894736E-3"/>
                  <c:y val="6.75458354991677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0C-4A29-A507-40C7C3E96412}"/>
                </c:ext>
              </c:extLst>
            </c:dLbl>
            <c:dLbl>
              <c:idx val="1"/>
              <c:layout>
                <c:manualLayout>
                  <c:x val="-2.8070175438596489E-3"/>
                  <c:y val="3.8775837616874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0C-4A29-A507-40C7C3E96412}"/>
                </c:ext>
              </c:extLst>
            </c:dLbl>
            <c:dLbl>
              <c:idx val="2"/>
              <c:layout>
                <c:manualLayout>
                  <c:x val="-4.2105263157894736E-3"/>
                  <c:y val="7.22971975691302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C-4A29-A507-40C7C3E96412}"/>
                </c:ext>
              </c:extLst>
            </c:dLbl>
            <c:dLbl>
              <c:idx val="3"/>
              <c:layout>
                <c:manualLayout>
                  <c:x val="-4.2105263157895768E-3"/>
                  <c:y val="6.43782607858602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0C-4A29-A507-40C7C3E96412}"/>
                </c:ext>
              </c:extLst>
            </c:dLbl>
            <c:dLbl>
              <c:idx val="4"/>
              <c:layout>
                <c:manualLayout>
                  <c:x val="-1.4035087719299275E-3"/>
                  <c:y val="1.02391724261851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0C-4A29-A507-40C7C3E96412}"/>
                </c:ext>
              </c:extLst>
            </c:dLbl>
            <c:dLbl>
              <c:idx val="5"/>
              <c:layout>
                <c:manualLayout>
                  <c:x val="-2.8070175438597521E-3"/>
                  <c:y val="2.38594870017763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0C-4A29-A507-40C7C3E964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'L 03'!$S$42:$X$42</c15:sqref>
                  </c15:fullRef>
                </c:ext>
              </c:extLst>
              <c:f>'L 03'!$S$42:$X$42</c:f>
              <c:strCache>
                <c:ptCount val="6"/>
                <c:pt idx="0">
                  <c:v>D</c:v>
                </c:pt>
                <c:pt idx="1">
                  <c:v>H</c:v>
                </c:pt>
                <c:pt idx="2">
                  <c:v>I</c:v>
                </c:pt>
                <c:pt idx="3">
                  <c:v>K</c:v>
                </c:pt>
                <c:pt idx="4">
                  <c:v>O</c:v>
                </c:pt>
                <c:pt idx="5">
                  <c:v>OTRAS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 03'!$S$44:$Y$44</c15:sqref>
                  </c15:fullRef>
                </c:ext>
              </c:extLst>
              <c:f>'L 03'!$S$44:$X$44</c:f>
              <c:numCache>
                <c:formatCode>General</c:formatCode>
                <c:ptCount val="6"/>
                <c:pt idx="0">
                  <c:v>11</c:v>
                </c:pt>
                <c:pt idx="1">
                  <c:v>34</c:v>
                </c:pt>
                <c:pt idx="2">
                  <c:v>14</c:v>
                </c:pt>
                <c:pt idx="3">
                  <c:v>9</c:v>
                </c:pt>
                <c:pt idx="4">
                  <c:v>33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2-40D5-84BF-547553BF9F7F}"/>
            </c:ext>
          </c:extLst>
        </c:ser>
        <c:ser>
          <c:idx val="1"/>
          <c:order val="1"/>
          <c:tx>
            <c:strRef>
              <c:f>'L 03'!$R$45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0"/>
              <c:layout>
                <c:manualLayout>
                  <c:x val="-2.5730696908840406E-17"/>
                  <c:y val="5.64593240025913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C-4A29-A507-40C7C3E96412}"/>
                </c:ext>
              </c:extLst>
            </c:dLbl>
            <c:dLbl>
              <c:idx val="1"/>
              <c:layout>
                <c:manualLayout>
                  <c:x val="-1.4035087719298245E-3"/>
                  <c:y val="7.54647722824372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C-4A29-A507-40C7C3E96412}"/>
                </c:ext>
              </c:extLst>
            </c:dLbl>
            <c:dLbl>
              <c:idx val="2"/>
              <c:layout>
                <c:manualLayout>
                  <c:x val="0"/>
                  <c:y val="1.14214940736318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92-40D5-84BF-547553BF9F7F}"/>
                </c:ext>
              </c:extLst>
            </c:dLbl>
            <c:dLbl>
              <c:idx val="3"/>
              <c:layout>
                <c:manualLayout>
                  <c:x val="0"/>
                  <c:y val="1.55842622361690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C-4A29-A507-40C7C3E96412}"/>
                </c:ext>
              </c:extLst>
            </c:dLbl>
            <c:dLbl>
              <c:idx val="4"/>
              <c:layout>
                <c:manualLayout>
                  <c:x val="-2.8070175438596489E-3"/>
                  <c:y val="1.73264283284882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C-4A29-A507-40C7C3E96412}"/>
                </c:ext>
              </c:extLst>
            </c:dLbl>
            <c:dLbl>
              <c:idx val="5"/>
              <c:layout>
                <c:manualLayout>
                  <c:x val="0"/>
                  <c:y val="1.24826572717528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C-4A29-A507-40C7C3E96412}"/>
                </c:ext>
              </c:extLst>
            </c:dLbl>
            <c:dLbl>
              <c:idx val="7"/>
              <c:layout>
                <c:manualLayout>
                  <c:x val="-1.0827978765624977E-16"/>
                  <c:y val="-1.101928613680530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92-40D5-84BF-547553BF9F7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'L 03'!$S$42:$X$42</c15:sqref>
                  </c15:fullRef>
                </c:ext>
              </c:extLst>
              <c:f>'L 03'!$S$42:$X$42</c:f>
              <c:strCache>
                <c:ptCount val="6"/>
                <c:pt idx="0">
                  <c:v>D</c:v>
                </c:pt>
                <c:pt idx="1">
                  <c:v>H</c:v>
                </c:pt>
                <c:pt idx="2">
                  <c:v>I</c:v>
                </c:pt>
                <c:pt idx="3">
                  <c:v>K</c:v>
                </c:pt>
                <c:pt idx="4">
                  <c:v>O</c:v>
                </c:pt>
                <c:pt idx="5">
                  <c:v>OTRAS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 03'!$S$45:$X$45</c15:sqref>
                  </c15:fullRef>
                </c:ext>
              </c:extLst>
              <c:f>'L 03'!$S$45:$X$45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3</c:v>
                </c:pt>
                <c:pt idx="3">
                  <c:v>5</c:v>
                </c:pt>
                <c:pt idx="4">
                  <c:v>16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92-40D5-84BF-547553BF9F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9422584"/>
        <c:axId val="409421800"/>
      </c:barChart>
      <c:catAx>
        <c:axId val="40942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09421800"/>
        <c:crosses val="autoZero"/>
        <c:auto val="1"/>
        <c:lblAlgn val="ctr"/>
        <c:lblOffset val="100"/>
        <c:noMultiLvlLbl val="0"/>
      </c:catAx>
      <c:valAx>
        <c:axId val="409421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0942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legendEntry>
      <c:layout>
        <c:manualLayout>
          <c:xMode val="edge"/>
          <c:yMode val="edge"/>
          <c:x val="0.82638972233733954"/>
          <c:y val="0.10681529112039481"/>
          <c:w val="9.7607183312612228E-2"/>
          <c:h val="0.10399039973304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318861202627611E-2"/>
          <c:y val="3.6036036036036036E-2"/>
          <c:w val="0.95250402132275858"/>
          <c:h val="0.84090073172379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 04'!$B$32</c:f>
              <c:strCache>
                <c:ptCount val="1"/>
                <c:pt idx="0">
                  <c:v>   MASCULINO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0-6134-43B9-A8B4-199183948D2C}"/>
              </c:ext>
            </c:extLst>
          </c:dPt>
          <c:dLbls>
            <c:dLbl>
              <c:idx val="0"/>
              <c:layout>
                <c:manualLayout>
                  <c:x val="-8.8554356407159523E-4"/>
                  <c:y val="1.9619876479746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34-43B9-A8B4-199183948D2C}"/>
                </c:ext>
              </c:extLst>
            </c:dLbl>
            <c:dLbl>
              <c:idx val="1"/>
              <c:layout>
                <c:manualLayout>
                  <c:x val="-1.7710871281431742E-3"/>
                  <c:y val="1.471490735980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34-43B9-A8B4-199183948D2C}"/>
                </c:ext>
              </c:extLst>
            </c:dLbl>
            <c:dLbl>
              <c:idx val="3"/>
              <c:layout>
                <c:manualLayout>
                  <c:x val="1.6234777795773964E-17"/>
                  <c:y val="1.471490735980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34-43B9-A8B4-199183948D2C}"/>
                </c:ext>
              </c:extLst>
            </c:dLbl>
            <c:dLbl>
              <c:idx val="4"/>
              <c:layout>
                <c:manualLayout>
                  <c:x val="0"/>
                  <c:y val="9.809938239872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34-43B9-A8B4-199183948D2C}"/>
                </c:ext>
              </c:extLst>
            </c:dLbl>
            <c:dLbl>
              <c:idx val="5"/>
              <c:layout>
                <c:manualLayout>
                  <c:x val="-8.855435640715871E-4"/>
                  <c:y val="9.809938239872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34-43B9-A8B4-199183948D2C}"/>
                </c:ext>
              </c:extLst>
            </c:dLbl>
            <c:dLbl>
              <c:idx val="7"/>
              <c:layout>
                <c:manualLayout>
                  <c:x val="-3.2469555591547929E-17"/>
                  <c:y val="1.471490735980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34-43B9-A8B4-199183948D2C}"/>
                </c:ext>
              </c:extLst>
            </c:dLbl>
            <c:dLbl>
              <c:idx val="8"/>
              <c:layout>
                <c:manualLayout>
                  <c:x val="-1.7710871281431742E-3"/>
                  <c:y val="1.471490735980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34-43B9-A8B4-199183948D2C}"/>
                </c:ext>
              </c:extLst>
            </c:dLbl>
            <c:dLbl>
              <c:idx val="9"/>
              <c:layout>
                <c:manualLayout>
                  <c:x val="-5.3132613844295877E-3"/>
                  <c:y val="4.9049691199365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34-43B9-A8B4-199183948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'L 04'!$C$8:$V$8</c:f>
              <c:numCache>
                <c:formatCode>General</c:formatCode>
                <c:ptCount val="20"/>
                <c:pt idx="0">
                  <c:v>120</c:v>
                </c:pt>
                <c:pt idx="1">
                  <c:v>243</c:v>
                </c:pt>
                <c:pt idx="2">
                  <c:v>265</c:v>
                </c:pt>
                <c:pt idx="3">
                  <c:v>381</c:v>
                </c:pt>
                <c:pt idx="4">
                  <c:v>394</c:v>
                </c:pt>
                <c:pt idx="5">
                  <c:v>413</c:v>
                </c:pt>
                <c:pt idx="6">
                  <c:v>415</c:v>
                </c:pt>
                <c:pt idx="7">
                  <c:v>421</c:v>
                </c:pt>
                <c:pt idx="8">
                  <c:v>423</c:v>
                </c:pt>
                <c:pt idx="9">
                  <c:v>454</c:v>
                </c:pt>
                <c:pt idx="10">
                  <c:v>455</c:v>
                </c:pt>
                <c:pt idx="11">
                  <c:v>462</c:v>
                </c:pt>
                <c:pt idx="12">
                  <c:v>523</c:v>
                </c:pt>
                <c:pt idx="13">
                  <c:v>573</c:v>
                </c:pt>
                <c:pt idx="14">
                  <c:v>575</c:v>
                </c:pt>
                <c:pt idx="15">
                  <c:v>742</c:v>
                </c:pt>
                <c:pt idx="16">
                  <c:v>782</c:v>
                </c:pt>
                <c:pt idx="17">
                  <c:v>941</c:v>
                </c:pt>
                <c:pt idx="18">
                  <c:v>943</c:v>
                </c:pt>
                <c:pt idx="19">
                  <c:v>984</c:v>
                </c:pt>
              </c:numCache>
            </c:numRef>
          </c:cat>
          <c:val>
            <c:numRef>
              <c:f>'L 04'!$C$32:$V$32</c:f>
              <c:numCache>
                <c:formatCode>_(* #,##0_);_(* \(#,##0\);_(* "-"_);_(@_)</c:formatCode>
                <c:ptCount val="20"/>
                <c:pt idx="0">
                  <c:v>28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19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14</c:v>
                </c:pt>
                <c:pt idx="9">
                  <c:v>1</c:v>
                </c:pt>
                <c:pt idx="10">
                  <c:v>1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34-43B9-A8B4-199183948D2C}"/>
            </c:ext>
          </c:extLst>
        </c:ser>
        <c:ser>
          <c:idx val="1"/>
          <c:order val="1"/>
          <c:tx>
            <c:strRef>
              <c:f>'L 04'!$B$33</c:f>
              <c:strCache>
                <c:ptCount val="1"/>
                <c:pt idx="0">
                  <c:v>   FEMENINO</c:v>
                </c:pt>
              </c:strCache>
            </c:strRef>
          </c:tx>
          <c:spPr>
            <a:solidFill>
              <a:srgbClr val="FF69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9"/>
              <c:layout>
                <c:manualLayout>
                  <c:x val="3.5421742562862834E-3"/>
                  <c:y val="1.4714907359809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34-43B9-A8B4-199183948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'L 04'!$C$8:$V$8</c:f>
              <c:numCache>
                <c:formatCode>General</c:formatCode>
                <c:ptCount val="20"/>
                <c:pt idx="0">
                  <c:v>120</c:v>
                </c:pt>
                <c:pt idx="1">
                  <c:v>243</c:v>
                </c:pt>
                <c:pt idx="2">
                  <c:v>265</c:v>
                </c:pt>
                <c:pt idx="3">
                  <c:v>381</c:v>
                </c:pt>
                <c:pt idx="4">
                  <c:v>394</c:v>
                </c:pt>
                <c:pt idx="5">
                  <c:v>413</c:v>
                </c:pt>
                <c:pt idx="6">
                  <c:v>415</c:v>
                </c:pt>
                <c:pt idx="7">
                  <c:v>421</c:v>
                </c:pt>
                <c:pt idx="8">
                  <c:v>423</c:v>
                </c:pt>
                <c:pt idx="9">
                  <c:v>454</c:v>
                </c:pt>
                <c:pt idx="10">
                  <c:v>455</c:v>
                </c:pt>
                <c:pt idx="11">
                  <c:v>462</c:v>
                </c:pt>
                <c:pt idx="12">
                  <c:v>523</c:v>
                </c:pt>
                <c:pt idx="13">
                  <c:v>573</c:v>
                </c:pt>
                <c:pt idx="14">
                  <c:v>575</c:v>
                </c:pt>
                <c:pt idx="15">
                  <c:v>742</c:v>
                </c:pt>
                <c:pt idx="16">
                  <c:v>782</c:v>
                </c:pt>
                <c:pt idx="17">
                  <c:v>941</c:v>
                </c:pt>
                <c:pt idx="18">
                  <c:v>943</c:v>
                </c:pt>
                <c:pt idx="19">
                  <c:v>984</c:v>
                </c:pt>
              </c:numCache>
            </c:numRef>
          </c:cat>
          <c:val>
            <c:numRef>
              <c:f>'L 04'!$C$33:$V$33</c:f>
              <c:numCache>
                <c:formatCode>_(* #,##0_);_(* \(#,##0\);_(* "-"_);_(@_)</c:formatCode>
                <c:ptCount val="20"/>
                <c:pt idx="0">
                  <c:v>30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34-43B9-A8B4-19918394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419056"/>
        <c:axId val="409423760"/>
      </c:barChart>
      <c:catAx>
        <c:axId val="40941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409423760"/>
        <c:crosses val="autoZero"/>
        <c:auto val="1"/>
        <c:lblAlgn val="ctr"/>
        <c:lblOffset val="100"/>
        <c:noMultiLvlLbl val="0"/>
      </c:catAx>
      <c:valAx>
        <c:axId val="4094237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40941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183134545744237"/>
          <c:y val="0.18102539777011559"/>
          <c:w val="0.11099835833702285"/>
          <c:h val="9.7588105513105025E-2"/>
        </c:manualLayout>
      </c:layout>
      <c:overlay val="0"/>
      <c:txPr>
        <a:bodyPr/>
        <a:lstStyle/>
        <a:p>
          <a:pPr>
            <a:defRPr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747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 sz="1200">
                <a:latin typeface="Arial" panose="020B0604020202020204" pitchFamily="34" charset="0"/>
                <a:cs typeface="Arial" panose="020B0604020202020204" pitchFamily="34" charset="0"/>
              </a:rPr>
              <a:t>CONTINUIDAD DE ESTUDIOS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460812991827135E-2"/>
          <c:y val="0.11403781256822142"/>
          <c:w val="0.88519470433818492"/>
          <c:h val="0.710229627827311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'L 05'!$E$41</c:f>
              <c:strCache>
                <c:ptCount val="1"/>
                <c:pt idx="0">
                  <c:v>MASCULINO </c:v>
                </c:pt>
              </c:strCache>
            </c:strRef>
          </c:tx>
          <c:spPr>
            <a:solidFill>
              <a:srgbClr val="FF6969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0"/>
              <c:layout>
                <c:manualLayout>
                  <c:x val="-8.9988767346973475E-3"/>
                  <c:y val="0.193379001801285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BB-4D81-8DA0-36CDFF9BF741}"/>
                </c:ext>
              </c:extLst>
            </c:dLbl>
            <c:dLbl>
              <c:idx val="1"/>
              <c:layout>
                <c:manualLayout>
                  <c:x val="-6.7491575510230115E-3"/>
                  <c:y val="0.362082412895395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BB-4D81-8DA0-36CDFF9BF7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 05'!$F$39:$G$39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'L 05'!$F$41:$G$41</c:f>
              <c:numCache>
                <c:formatCode>General</c:formatCode>
                <c:ptCount val="2"/>
                <c:pt idx="0" formatCode="#,##0__;\-#,##0">
                  <c:v>50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B-4D81-8DA0-36CDFF9BF741}"/>
            </c:ext>
          </c:extLst>
        </c:ser>
        <c:ser>
          <c:idx val="0"/>
          <c:order val="1"/>
          <c:tx>
            <c:strRef>
              <c:f>'L 05'!$E$40</c:f>
              <c:strCache>
                <c:ptCount val="1"/>
                <c:pt idx="0">
                  <c:v>FEMENINO 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dLbl>
              <c:idx val="0"/>
              <c:layout>
                <c:manualLayout>
                  <c:x val="-6.7491575510229699E-3"/>
                  <c:y val="0.144829887681727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BB-4D81-8DA0-36CDFF9BF741}"/>
                </c:ext>
              </c:extLst>
            </c:dLbl>
            <c:dLbl>
              <c:idx val="1"/>
              <c:layout>
                <c:manualLayout>
                  <c:x val="-4.4994383673488394E-3"/>
                  <c:y val="0.366148531951640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BB-4D81-8DA0-36CDFF9BF7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 05'!$F$39:$G$39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'L 05'!$F$40:$G$40</c:f>
              <c:numCache>
                <c:formatCode>General</c:formatCode>
                <c:ptCount val="2"/>
                <c:pt idx="0" formatCode="#,##0__;\-#,##0">
                  <c:v>21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BB-4D81-8DA0-36CDFF9B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418664"/>
        <c:axId val="409424544"/>
      </c:barChart>
      <c:catAx>
        <c:axId val="4094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409424544"/>
        <c:crosses val="autoZero"/>
        <c:auto val="1"/>
        <c:lblAlgn val="ctr"/>
        <c:lblOffset val="100"/>
        <c:noMultiLvlLbl val="0"/>
      </c:catAx>
      <c:valAx>
        <c:axId val="409424544"/>
        <c:scaling>
          <c:orientation val="minMax"/>
        </c:scaling>
        <c:delete val="0"/>
        <c:axPos val="l"/>
        <c:numFmt formatCode="#,##0__;\-#,##0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409418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247526504614847"/>
          <c:y val="0.21301238899541702"/>
          <c:w val="0.16189917046787056"/>
          <c:h val="0.1319222783327387"/>
        </c:manualLayout>
      </c:layout>
      <c:overlay val="0"/>
      <c:txPr>
        <a:bodyPr/>
        <a:lstStyle/>
        <a:p>
          <a:pPr>
            <a:defRPr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747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" l="0.7" r="0.7" t="0.75" header="0.3" footer="0.3"/>
    <c:pageSetup paperSize="9" orientation="landscape" horizont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CONTINÚA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dPt>
            <c:idx val="0"/>
            <c:bubble3D val="0"/>
            <c:spPr>
              <a:solidFill>
                <a:srgbClr val="FF6969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1-450B-49B3-B53B-D250D764AE7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450B-49B3-B53B-D250D764AE7A}"/>
              </c:ext>
            </c:extLst>
          </c:dPt>
          <c:dLbls>
            <c:dLbl>
              <c:idx val="0"/>
              <c:layout>
                <c:manualLayout>
                  <c:x val="7.0280209387234324E-2"/>
                  <c:y val="-0.13672229044763901"/>
                </c:manualLayout>
              </c:layout>
              <c:tx>
                <c:rich>
                  <a:bodyPr/>
                  <a:lstStyle/>
                  <a:p>
                    <a:fld id="{5EE26D4F-9D4E-4912-AEE0-9C12D4A4ED21}" type="CATEGORYNAME">
                      <a:rPr lang="en-US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[NOMBRE DE CATEGORÍA]</a:t>
                    </a:fld>
                    <a:r>
                      <a:rPr lang="en-US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
</a:t>
                    </a:r>
                    <a:fld id="{1CD7FC3D-D271-4DE2-ABA2-CBD548152599}" type="PERCENTAGE">
                      <a:rPr lang="en-US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[PORCENTAJE]</a:t>
                    </a:fld>
                    <a:endParaRPr lang="en-US" b="1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50B-49B3-B53B-D250D764AE7A}"/>
                </c:ext>
              </c:extLst>
            </c:dLbl>
            <c:dLbl>
              <c:idx val="1"/>
              <c:layout>
                <c:manualLayout>
                  <c:x val="-2.1019565291768696E-2"/>
                  <c:y val="9.33896795010715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0B-49B3-B53B-D250D764A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05'!$C$32:$C$33</c:f>
              <c:strCache>
                <c:ptCount val="2"/>
                <c:pt idx="0">
                  <c:v>MASCULINO </c:v>
                </c:pt>
                <c:pt idx="1">
                  <c:v>FEMENINO </c:v>
                </c:pt>
              </c:strCache>
            </c:strRef>
          </c:cat>
          <c:val>
            <c:numRef>
              <c:f>'L 05'!$D$32:$D$33</c:f>
              <c:numCache>
                <c:formatCode>#,##0__;\-#,##0</c:formatCode>
                <c:ptCount val="2"/>
                <c:pt idx="0">
                  <c:v>50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0B-49B3-B53B-D250D764AE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 CONTINÚA ESTUDIOS</a:t>
            </a:r>
          </a:p>
        </c:rich>
      </c:tx>
      <c:layout>
        <c:manualLayout>
          <c:xMode val="edge"/>
          <c:yMode val="edge"/>
          <c:x val="0.35968044619422573"/>
          <c:y val="3.619909502262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6969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1-EF9C-4824-8ACE-B9AA058B424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  <c:extLst>
              <c:ext xmlns:c16="http://schemas.microsoft.com/office/drawing/2014/chart" uri="{C3380CC4-5D6E-409C-BE32-E72D297353CC}">
                <c16:uniqueId val="{00000003-EF9C-4824-8ACE-B9AA058B424B}"/>
              </c:ext>
            </c:extLst>
          </c:dPt>
          <c:dLbls>
            <c:dLbl>
              <c:idx val="0"/>
              <c:layout>
                <c:manualLayout>
                  <c:x val="3.5064421411122808E-2"/>
                  <c:y val="-1.66138000522446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9C-4824-8ACE-B9AA058B424B}"/>
                </c:ext>
              </c:extLst>
            </c:dLbl>
            <c:dLbl>
              <c:idx val="1"/>
              <c:layout>
                <c:manualLayout>
                  <c:x val="-3.3974723294549446E-2"/>
                  <c:y val="3.250115062631389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9C-4824-8ACE-B9AA058B4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05'!$C$32:$C$33</c:f>
              <c:strCache>
                <c:ptCount val="2"/>
                <c:pt idx="0">
                  <c:v>MASCULINO </c:v>
                </c:pt>
                <c:pt idx="1">
                  <c:v>FEMENINO </c:v>
                </c:pt>
              </c:strCache>
            </c:strRef>
          </c:cat>
          <c:val>
            <c:numRef>
              <c:f>'L 05'!$F$32:$F$33</c:f>
              <c:numCache>
                <c:formatCode>#,##0__;\-#,##0</c:formatCode>
                <c:ptCount val="2"/>
                <c:pt idx="0">
                  <c:v>84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C-4824-8ACE-B9AA058B4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 06'!$J$46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 06'!$K$44:$N$44</c:f>
              <c:strCache>
                <c:ptCount val="4"/>
                <c:pt idx="0">
                  <c:v>ECONÓMICO</c:v>
                </c:pt>
                <c:pt idx="1">
                  <c:v>AYUDAR 
ESTUDIOS</c:v>
                </c:pt>
                <c:pt idx="2">
                  <c:v>AYUDA 
FAMILIAR</c:v>
                </c:pt>
                <c:pt idx="3">
                  <c:v>OTRO</c:v>
                </c:pt>
              </c:strCache>
            </c:strRef>
          </c:cat>
          <c:val>
            <c:numRef>
              <c:f>'L 06'!$K$46:$N$46</c:f>
              <c:numCache>
                <c:formatCode>#,##0__;\-#,##0</c:formatCode>
                <c:ptCount val="4"/>
                <c:pt idx="0">
                  <c:v>9</c:v>
                </c:pt>
                <c:pt idx="1">
                  <c:v>31</c:v>
                </c:pt>
                <c:pt idx="2">
                  <c:v>1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6-4171-8720-6BFE836D6AA7}"/>
            </c:ext>
          </c:extLst>
        </c:ser>
        <c:ser>
          <c:idx val="0"/>
          <c:order val="1"/>
          <c:tx>
            <c:strRef>
              <c:f>'L 06'!$J$45</c:f>
              <c:strCache>
                <c:ptCount val="1"/>
                <c:pt idx="0">
                  <c:v>MASCULINO </c:v>
                </c:pt>
              </c:strCache>
            </c:strRef>
          </c:tx>
          <c:spPr>
            <a:solidFill>
              <a:srgbClr val="FF69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 06'!$K$44:$N$44</c:f>
              <c:strCache>
                <c:ptCount val="4"/>
                <c:pt idx="0">
                  <c:v>ECONÓMICO</c:v>
                </c:pt>
                <c:pt idx="1">
                  <c:v>AYUDAR 
ESTUDIOS</c:v>
                </c:pt>
                <c:pt idx="2">
                  <c:v>AYUDA 
FAMILIAR</c:v>
                </c:pt>
                <c:pt idx="3">
                  <c:v>OTRO</c:v>
                </c:pt>
              </c:strCache>
            </c:strRef>
          </c:cat>
          <c:val>
            <c:numRef>
              <c:f>'L 06'!$K$45:$N$45</c:f>
              <c:numCache>
                <c:formatCode>#,##0__;\-#,##0</c:formatCode>
                <c:ptCount val="4"/>
                <c:pt idx="0">
                  <c:v>10</c:v>
                </c:pt>
                <c:pt idx="1">
                  <c:v>59</c:v>
                </c:pt>
                <c:pt idx="2">
                  <c:v>12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6-4171-8720-6BFE836D6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87800"/>
        <c:axId val="481476824"/>
      </c:barChart>
      <c:catAx>
        <c:axId val="48148780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81476824"/>
        <c:crosses val="autoZero"/>
        <c:auto val="1"/>
        <c:lblAlgn val="ctr"/>
        <c:lblOffset val="100"/>
        <c:noMultiLvlLbl val="0"/>
      </c:catAx>
      <c:valAx>
        <c:axId val="481476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8148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88721304203173"/>
          <c:y val="9.4830576603750466E-2"/>
          <c:w val="0.16127721710842485"/>
          <c:h val="0.1194718072015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 cap="flat" cmpd="sng" algn="ctr">
      <a:solidFill>
        <a:srgbClr val="FF4747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67235</xdr:colOff>
      <xdr:row>50</xdr:row>
      <xdr:rowOff>85166</xdr:rowOff>
    </xdr:from>
    <xdr:to>
      <xdr:col>14</xdr:col>
      <xdr:colOff>16809</xdr:colOff>
      <xdr:row>64</xdr:row>
      <xdr:rowOff>33617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011D47-8336-4E7D-B465-875CFFDDF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104775</xdr:rowOff>
    </xdr:from>
    <xdr:to>
      <xdr:col>7</xdr:col>
      <xdr:colOff>657226</xdr:colOff>
      <xdr:row>22</xdr:row>
      <xdr:rowOff>95250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71FEA1C-BC77-491F-8F03-ACDE0CD07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95249</xdr:colOff>
      <xdr:row>32</xdr:row>
      <xdr:rowOff>28575</xdr:rowOff>
    </xdr:from>
    <xdr:to>
      <xdr:col>7</xdr:col>
      <xdr:colOff>714376</xdr:colOff>
      <xdr:row>48</xdr:row>
      <xdr:rowOff>19050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6264EE43-F0B7-4304-945F-B49E8C339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19050</xdr:rowOff>
    </xdr:from>
    <xdr:to>
      <xdr:col>8</xdr:col>
      <xdr:colOff>723900</xdr:colOff>
      <xdr:row>22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8BECDAF5-FE3D-483D-93E6-FB7A35BC6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66674</xdr:colOff>
      <xdr:row>33</xdr:row>
      <xdr:rowOff>138112</xdr:rowOff>
    </xdr:from>
    <xdr:to>
      <xdr:col>8</xdr:col>
      <xdr:colOff>723899</xdr:colOff>
      <xdr:row>50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FF7A5F-A6CB-41E7-AD01-69D672C94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77786</xdr:rowOff>
    </xdr:from>
    <xdr:to>
      <xdr:col>40</xdr:col>
      <xdr:colOff>742949</xdr:colOff>
      <xdr:row>56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A5B114-E171-4EAF-BECC-C0A163BC5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36</xdr:row>
      <xdr:rowOff>52387</xdr:rowOff>
    </xdr:from>
    <xdr:to>
      <xdr:col>7</xdr:col>
      <xdr:colOff>704851</xdr:colOff>
      <xdr:row>55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128E8F-1462-4919-A2C5-15E5F78BB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6</xdr:row>
      <xdr:rowOff>28575</xdr:rowOff>
    </xdr:from>
    <xdr:to>
      <xdr:col>7</xdr:col>
      <xdr:colOff>695323</xdr:colOff>
      <xdr:row>23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6A7E0C-DF64-4629-8C09-6AA0257C8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35</xdr:row>
      <xdr:rowOff>38099</xdr:rowOff>
    </xdr:from>
    <xdr:to>
      <xdr:col>14</xdr:col>
      <xdr:colOff>847725</xdr:colOff>
      <xdr:row>58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F76B3A-B19B-45F6-B933-25A62A20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819151</xdr:colOff>
      <xdr:row>36</xdr:row>
      <xdr:rowOff>7938</xdr:rowOff>
    </xdr:from>
    <xdr:to>
      <xdr:col>22</xdr:col>
      <xdr:colOff>666750</xdr:colOff>
      <xdr:row>52</xdr:row>
      <xdr:rowOff>57149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8EC1297E-603C-4BF8-AD09-C8713492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161926</xdr:colOff>
      <xdr:row>6</xdr:row>
      <xdr:rowOff>44449</xdr:rowOff>
    </xdr:from>
    <xdr:to>
      <xdr:col>15</xdr:col>
      <xdr:colOff>733425</xdr:colOff>
      <xdr:row>13</xdr:row>
      <xdr:rowOff>180975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A7459EB-2272-4918-B263-90024C6B7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200024</xdr:colOff>
      <xdr:row>14</xdr:row>
      <xdr:rowOff>104775</xdr:rowOff>
    </xdr:from>
    <xdr:to>
      <xdr:col>15</xdr:col>
      <xdr:colOff>695325</xdr:colOff>
      <xdr:row>23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8B8D3E-4881-4E66-A685-B557BC96C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252411</xdr:colOff>
      <xdr:row>24</xdr:row>
      <xdr:rowOff>95250</xdr:rowOff>
    </xdr:from>
    <xdr:to>
      <xdr:col>15</xdr:col>
      <xdr:colOff>714374</xdr:colOff>
      <xdr:row>34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36396B-1934-4977-8E68-F88FFE72F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153566</xdr:colOff>
      <xdr:row>35</xdr:row>
      <xdr:rowOff>112712</xdr:rowOff>
    </xdr:from>
    <xdr:to>
      <xdr:col>7</xdr:col>
      <xdr:colOff>867941</xdr:colOff>
      <xdr:row>51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A6C2B6-E5D0-4472-B00E-E01C395E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133350</xdr:rowOff>
    </xdr:from>
    <xdr:to>
      <xdr:col>7</xdr:col>
      <xdr:colOff>666750</xdr:colOff>
      <xdr:row>22</xdr:row>
      <xdr:rowOff>95251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987FD39-EC99-4D66-99CA-07973555E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85726</xdr:colOff>
      <xdr:row>33</xdr:row>
      <xdr:rowOff>130969</xdr:rowOff>
    </xdr:from>
    <xdr:to>
      <xdr:col>7</xdr:col>
      <xdr:colOff>695326</xdr:colOff>
      <xdr:row>50</xdr:row>
      <xdr:rowOff>59532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6A2EB8F3-7A5A-4412-99D2-B68AFF79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50</xdr:row>
      <xdr:rowOff>85166</xdr:rowOff>
    </xdr:from>
    <xdr:to>
      <xdr:col>17</xdr:col>
      <xdr:colOff>238125</xdr:colOff>
      <xdr:row>64</xdr:row>
      <xdr:rowOff>33617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F100CA-AE97-459B-872B-7A9A28986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35719</xdr:colOff>
      <xdr:row>40</xdr:row>
      <xdr:rowOff>1</xdr:rowOff>
    </xdr:from>
    <xdr:to>
      <xdr:col>16</xdr:col>
      <xdr:colOff>488155</xdr:colOff>
      <xdr:row>58</xdr:row>
      <xdr:rowOff>130970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11DFDB-70B3-49AF-B5E4-E429C456C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UARIO-20189\v_CAPITULO%2008%20-%20ADOLESCENTES-2019(Recuperado%20autom&#225;ticamente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arpio\AppData\Local\Temp\Temp1_Cuadros.zip\v_CAPITULO%2008%20-%20ADOLESCENTES-2018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 01"/>
      <sheetName val="GR L 01"/>
      <sheetName val="L 02"/>
      <sheetName val="L 06"/>
      <sheetName val="L 03"/>
      <sheetName val="L 04"/>
      <sheetName val="L 05"/>
      <sheetName val="L 07"/>
      <sheetName val="N-01"/>
      <sheetName val="GR-N-I"/>
      <sheetName val="N-02"/>
      <sheetName val="N-03"/>
      <sheetName val="Hoja3"/>
      <sheetName val="N-12"/>
      <sheetName val="N-7"/>
      <sheetName val="N-9"/>
      <sheetName val="N-10"/>
      <sheetName val="N-11"/>
      <sheetName val="N-14"/>
      <sheetName val="GRAF-2"/>
      <sheetName val="GRAF-3"/>
      <sheetName val="N-8"/>
      <sheetName val="N-04"/>
      <sheetName val="Hoja2"/>
      <sheetName val="Hoja1"/>
      <sheetName val="Hoja17"/>
      <sheetName val="GR 2"/>
    </sheetNames>
    <sheetDataSet>
      <sheetData sheetId="0" refreshError="1"/>
      <sheetData sheetId="1" refreshError="1"/>
      <sheetData sheetId="2">
        <row r="48">
          <cell r="R48" t="str">
            <v>D</v>
          </cell>
        </row>
        <row r="49">
          <cell r="R49" t="str">
            <v>G</v>
          </cell>
        </row>
        <row r="50">
          <cell r="R50" t="str">
            <v>H</v>
          </cell>
        </row>
        <row r="51">
          <cell r="R51" t="str">
            <v>I</v>
          </cell>
        </row>
        <row r="52">
          <cell r="R52" t="str">
            <v>K</v>
          </cell>
        </row>
        <row r="53">
          <cell r="R53" t="str">
            <v>O</v>
          </cell>
        </row>
        <row r="54">
          <cell r="R54" t="str">
            <v>OTRAS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 01"/>
      <sheetName val="GR L 01"/>
      <sheetName val="L 02"/>
      <sheetName val="L 03"/>
      <sheetName val="L 04"/>
      <sheetName val="L 05"/>
      <sheetName val="L 06"/>
      <sheetName val="L 07"/>
      <sheetName val="N 01"/>
      <sheetName val="N 02"/>
      <sheetName val="N 06"/>
      <sheetName val="N 07"/>
      <sheetName val="GR N 01"/>
      <sheetName val="N 09"/>
      <sheetName val="N 10"/>
      <sheetName val="N 11"/>
      <sheetName val="N12"/>
      <sheetName val="N 14"/>
      <sheetName val="GRAF 02"/>
      <sheetName val="GR N 03"/>
      <sheetName val="N 03"/>
      <sheetName val="N 08"/>
      <sheetName val="N 04"/>
      <sheetName val="GR N 02"/>
      <sheetName val="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4">
          <cell r="F64" t="str">
            <v>SI</v>
          </cell>
        </row>
      </sheetData>
      <sheetData sheetId="11" refreshError="1"/>
      <sheetData sheetId="12">
        <row r="10">
          <cell r="K10">
            <v>10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0">
          <cell r="K10" t="str">
            <v>LIMA METROPOLITANA</v>
          </cell>
        </row>
      </sheetData>
      <sheetData sheetId="19">
        <row r="14">
          <cell r="L14" t="str">
            <v>ECONÓMICO</v>
          </cell>
        </row>
        <row r="16">
          <cell r="L16">
            <v>0.25233644859813081</v>
          </cell>
          <cell r="M16">
            <v>0.47040498442367601</v>
          </cell>
          <cell r="N16">
            <v>0.1059190031152648</v>
          </cell>
          <cell r="O16">
            <v>0.17133956386292834</v>
          </cell>
        </row>
        <row r="32">
          <cell r="L32" t="str">
            <v>PRIMARIA</v>
          </cell>
          <cell r="M32" t="str">
            <v>EDUCACIÓN ESPECIAL</v>
          </cell>
          <cell r="N32" t="str">
            <v>1.º DE SECUNDARIA</v>
          </cell>
          <cell r="O32" t="str">
            <v>2.º DE SECUNDARIA</v>
          </cell>
          <cell r="P32" t="str">
            <v>3.º DE SECUNDARIA</v>
          </cell>
          <cell r="Q32" t="str">
            <v>4.º DE SECUNDARIA</v>
          </cell>
          <cell r="R32" t="str">
            <v>5.º DE SECUNDARIA</v>
          </cell>
          <cell r="S32" t="str">
            <v>TÉCNICO</v>
          </cell>
          <cell r="T32" t="str">
            <v>SUPERIOR</v>
          </cell>
        </row>
      </sheetData>
      <sheetData sheetId="20">
        <row r="33">
          <cell r="V33" t="str">
            <v>INDUSTRIAS MANUFACTURERAS</v>
          </cell>
        </row>
      </sheetData>
      <sheetData sheetId="21" refreshError="1"/>
      <sheetData sheetId="22">
        <row r="8">
          <cell r="C8">
            <v>120</v>
          </cell>
        </row>
      </sheetData>
      <sheetData sheetId="23">
        <row r="14">
          <cell r="K14" t="str">
            <v>MENOS DE 4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R66"/>
  <sheetViews>
    <sheetView showGridLines="0" view="pageBreakPreview" topLeftCell="A36" zoomScale="95" zoomScaleNormal="140" zoomScaleSheetLayoutView="95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21.42578125" style="1" customWidth="1"/>
    <col min="3" max="9" width="16.7109375" style="1" customWidth="1"/>
    <col min="10" max="11" width="16.85546875" style="1" customWidth="1"/>
    <col min="12" max="16384" width="11.42578125" style="1"/>
  </cols>
  <sheetData>
    <row r="1" spans="2:11" ht="15.75" x14ac:dyDescent="0.2">
      <c r="B1" s="848" t="s">
        <v>317</v>
      </c>
      <c r="C1" s="848"/>
      <c r="D1" s="848"/>
      <c r="E1" s="848"/>
      <c r="F1" s="848"/>
      <c r="G1" s="848"/>
      <c r="H1" s="848"/>
      <c r="I1" s="848"/>
      <c r="J1" s="848"/>
      <c r="K1" s="848"/>
    </row>
    <row r="2" spans="2:11" ht="15.75" x14ac:dyDescent="0.2">
      <c r="B2" s="20" t="s">
        <v>43</v>
      </c>
      <c r="C2" s="20"/>
      <c r="D2" s="20"/>
      <c r="E2" s="20"/>
      <c r="F2" s="21"/>
      <c r="G2" s="21"/>
      <c r="H2" s="21"/>
      <c r="I2" s="21"/>
      <c r="J2" s="21"/>
      <c r="K2" s="21"/>
    </row>
    <row r="3" spans="2:11" ht="25.5" customHeight="1" x14ac:dyDescent="0.2">
      <c r="B3" s="849" t="s">
        <v>44</v>
      </c>
      <c r="C3" s="849"/>
      <c r="D3" s="849"/>
      <c r="E3" s="849"/>
      <c r="F3" s="849"/>
      <c r="G3" s="849"/>
      <c r="H3" s="849"/>
      <c r="I3" s="849"/>
      <c r="J3" s="849"/>
      <c r="K3" s="849"/>
    </row>
    <row r="4" spans="2:11" ht="25.5" customHeight="1" x14ac:dyDescent="0.2">
      <c r="B4" s="849" t="s">
        <v>45</v>
      </c>
      <c r="C4" s="849"/>
      <c r="D4" s="849"/>
      <c r="E4" s="849"/>
      <c r="F4" s="849"/>
      <c r="G4" s="849"/>
      <c r="H4" s="849"/>
      <c r="I4" s="849"/>
      <c r="J4" s="849"/>
      <c r="K4" s="849"/>
    </row>
    <row r="5" spans="2:11" ht="20.25" customHeight="1" x14ac:dyDescent="0.2">
      <c r="B5" s="849">
        <v>2019</v>
      </c>
      <c r="C5" s="849"/>
      <c r="D5" s="849"/>
      <c r="E5" s="849"/>
      <c r="F5" s="849"/>
      <c r="G5" s="849"/>
      <c r="H5" s="849"/>
      <c r="I5" s="849"/>
      <c r="J5" s="849"/>
      <c r="K5" s="849"/>
    </row>
    <row r="6" spans="2:11" x14ac:dyDescent="0.2"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2:11" ht="26.25" customHeight="1" thickBot="1" x14ac:dyDescent="0.25">
      <c r="B7" s="850" t="s">
        <v>46</v>
      </c>
      <c r="C7" s="851" t="s">
        <v>47</v>
      </c>
      <c r="D7" s="851"/>
      <c r="E7" s="851"/>
      <c r="F7" s="851"/>
      <c r="G7" s="851"/>
      <c r="H7" s="851"/>
      <c r="I7" s="851"/>
      <c r="J7" s="851" t="s">
        <v>5</v>
      </c>
      <c r="K7" s="851"/>
    </row>
    <row r="8" spans="2:11" ht="25.5" customHeight="1" thickBot="1" x14ac:dyDescent="0.25">
      <c r="B8" s="850"/>
      <c r="C8" s="297" t="s">
        <v>48</v>
      </c>
      <c r="D8" s="297">
        <v>11</v>
      </c>
      <c r="E8" s="297">
        <v>12</v>
      </c>
      <c r="F8" s="298">
        <v>14</v>
      </c>
      <c r="G8" s="298">
        <v>15</v>
      </c>
      <c r="H8" s="298">
        <v>16</v>
      </c>
      <c r="I8" s="298">
        <v>17</v>
      </c>
      <c r="J8" s="296" t="s">
        <v>49</v>
      </c>
      <c r="K8" s="309" t="s">
        <v>50</v>
      </c>
    </row>
    <row r="9" spans="2:11" ht="19.5" customHeight="1" x14ac:dyDescent="0.25">
      <c r="B9" s="281" t="s">
        <v>51</v>
      </c>
      <c r="C9" s="299">
        <f t="shared" ref="C9:I9" si="0">SUM(C10:C11)</f>
        <v>0</v>
      </c>
      <c r="D9" s="300">
        <f t="shared" si="0"/>
        <v>0</v>
      </c>
      <c r="E9" s="300">
        <f t="shared" si="0"/>
        <v>0</v>
      </c>
      <c r="F9" s="300">
        <f t="shared" si="0"/>
        <v>0</v>
      </c>
      <c r="G9" s="300">
        <f t="shared" si="0"/>
        <v>5</v>
      </c>
      <c r="H9" s="300">
        <f t="shared" si="0"/>
        <v>8</v>
      </c>
      <c r="I9" s="301">
        <f t="shared" si="0"/>
        <v>18</v>
      </c>
      <c r="J9" s="22">
        <f t="shared" ref="J9:J44" si="1">SUM(C9:I9)</f>
        <v>31</v>
      </c>
      <c r="K9" s="310">
        <f t="shared" ref="K9:K44" si="2">J9/$J$46*100</f>
        <v>14.622641509433961</v>
      </c>
    </row>
    <row r="10" spans="2:11" ht="14.25" x14ac:dyDescent="0.2">
      <c r="B10" s="282" t="s">
        <v>52</v>
      </c>
      <c r="C10" s="302">
        <v>0</v>
      </c>
      <c r="D10" s="23">
        <v>0</v>
      </c>
      <c r="E10" s="23">
        <v>0</v>
      </c>
      <c r="F10" s="23">
        <v>0</v>
      </c>
      <c r="G10" s="23">
        <v>3</v>
      </c>
      <c r="H10" s="23">
        <v>4</v>
      </c>
      <c r="I10" s="303">
        <v>9</v>
      </c>
      <c r="J10" s="23">
        <f t="shared" si="1"/>
        <v>16</v>
      </c>
      <c r="K10" s="311">
        <f t="shared" si="2"/>
        <v>7.5471698113207548</v>
      </c>
    </row>
    <row r="11" spans="2:11" ht="14.25" x14ac:dyDescent="0.2">
      <c r="B11" s="282" t="s">
        <v>53</v>
      </c>
      <c r="C11" s="302">
        <v>0</v>
      </c>
      <c r="D11" s="23">
        <v>0</v>
      </c>
      <c r="E11" s="23">
        <v>0</v>
      </c>
      <c r="F11" s="23">
        <v>0</v>
      </c>
      <c r="G11" s="23">
        <v>2</v>
      </c>
      <c r="H11" s="23">
        <v>4</v>
      </c>
      <c r="I11" s="303">
        <v>9</v>
      </c>
      <c r="J11" s="23">
        <f t="shared" si="1"/>
        <v>15</v>
      </c>
      <c r="K11" s="311">
        <f t="shared" si="2"/>
        <v>7.0754716981132075</v>
      </c>
    </row>
    <row r="12" spans="2:11" ht="17.25" customHeight="1" x14ac:dyDescent="0.25">
      <c r="B12" s="281" t="s">
        <v>54</v>
      </c>
      <c r="C12" s="304">
        <f>SUM(C13:C14)</f>
        <v>7</v>
      </c>
      <c r="D12" s="22">
        <f t="shared" ref="D12:I12" si="3">SUM(D13:D14)</f>
        <v>2</v>
      </c>
      <c r="E12" s="22">
        <f t="shared" si="3"/>
        <v>1</v>
      </c>
      <c r="F12" s="22">
        <f t="shared" si="3"/>
        <v>1</v>
      </c>
      <c r="G12" s="22">
        <f t="shared" si="3"/>
        <v>1</v>
      </c>
      <c r="H12" s="22">
        <f t="shared" si="3"/>
        <v>3</v>
      </c>
      <c r="I12" s="305">
        <f t="shared" si="3"/>
        <v>29</v>
      </c>
      <c r="J12" s="22">
        <f t="shared" si="1"/>
        <v>44</v>
      </c>
      <c r="K12" s="312">
        <f t="shared" si="2"/>
        <v>20.754716981132077</v>
      </c>
    </row>
    <row r="13" spans="2:11" ht="14.25" x14ac:dyDescent="0.2">
      <c r="B13" s="282" t="s">
        <v>52</v>
      </c>
      <c r="C13" s="302">
        <v>4</v>
      </c>
      <c r="D13" s="23">
        <v>0</v>
      </c>
      <c r="E13" s="23">
        <v>1</v>
      </c>
      <c r="F13" s="23">
        <v>0</v>
      </c>
      <c r="G13" s="23">
        <v>0</v>
      </c>
      <c r="H13" s="23">
        <v>3</v>
      </c>
      <c r="I13" s="303">
        <v>20</v>
      </c>
      <c r="J13" s="23">
        <f t="shared" si="1"/>
        <v>28</v>
      </c>
      <c r="K13" s="311">
        <f t="shared" si="2"/>
        <v>13.20754716981132</v>
      </c>
    </row>
    <row r="14" spans="2:11" ht="14.25" x14ac:dyDescent="0.2">
      <c r="B14" s="282" t="s">
        <v>53</v>
      </c>
      <c r="C14" s="302">
        <v>3</v>
      </c>
      <c r="D14" s="23">
        <v>2</v>
      </c>
      <c r="E14" s="23">
        <v>0</v>
      </c>
      <c r="F14" s="23">
        <v>1</v>
      </c>
      <c r="G14" s="23">
        <v>1</v>
      </c>
      <c r="H14" s="23">
        <v>0</v>
      </c>
      <c r="I14" s="303">
        <v>9</v>
      </c>
      <c r="J14" s="23">
        <f t="shared" si="1"/>
        <v>16</v>
      </c>
      <c r="K14" s="311">
        <f t="shared" si="2"/>
        <v>7.5471698113207548</v>
      </c>
    </row>
    <row r="15" spans="2:11" ht="17.25" customHeight="1" x14ac:dyDescent="0.25">
      <c r="B15" s="281" t="s">
        <v>55</v>
      </c>
      <c r="C15" s="304">
        <f t="shared" ref="C15:I15" si="4">SUM(C16:C17)</f>
        <v>1</v>
      </c>
      <c r="D15" s="22">
        <f t="shared" si="4"/>
        <v>0</v>
      </c>
      <c r="E15" s="22">
        <f t="shared" si="4"/>
        <v>0</v>
      </c>
      <c r="F15" s="22">
        <f t="shared" si="4"/>
        <v>0</v>
      </c>
      <c r="G15" s="22">
        <f t="shared" si="4"/>
        <v>0</v>
      </c>
      <c r="H15" s="22">
        <f t="shared" si="4"/>
        <v>0</v>
      </c>
      <c r="I15" s="305">
        <f t="shared" si="4"/>
        <v>11</v>
      </c>
      <c r="J15" s="22">
        <f t="shared" si="1"/>
        <v>12</v>
      </c>
      <c r="K15" s="312">
        <f t="shared" si="2"/>
        <v>5.6603773584905666</v>
      </c>
    </row>
    <row r="16" spans="2:11" ht="14.25" x14ac:dyDescent="0.2">
      <c r="B16" s="282" t="s">
        <v>52</v>
      </c>
      <c r="C16" s="302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303">
        <v>7</v>
      </c>
      <c r="J16" s="23">
        <f t="shared" si="1"/>
        <v>7</v>
      </c>
      <c r="K16" s="311">
        <f t="shared" si="2"/>
        <v>3.3018867924528301</v>
      </c>
    </row>
    <row r="17" spans="2:11" ht="14.25" x14ac:dyDescent="0.2">
      <c r="B17" s="282" t="s">
        <v>53</v>
      </c>
      <c r="C17" s="302">
        <v>1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303">
        <v>4</v>
      </c>
      <c r="J17" s="23">
        <f t="shared" si="1"/>
        <v>5</v>
      </c>
      <c r="K17" s="311">
        <f t="shared" si="2"/>
        <v>2.358490566037736</v>
      </c>
    </row>
    <row r="18" spans="2:11" ht="17.25" customHeight="1" x14ac:dyDescent="0.25">
      <c r="B18" s="281" t="s">
        <v>56</v>
      </c>
      <c r="C18" s="304">
        <f t="shared" ref="C18:I18" si="5">SUM(C19:C20)</f>
        <v>0</v>
      </c>
      <c r="D18" s="22">
        <f t="shared" si="5"/>
        <v>0</v>
      </c>
      <c r="E18" s="22">
        <f t="shared" si="5"/>
        <v>0</v>
      </c>
      <c r="F18" s="22">
        <f t="shared" si="5"/>
        <v>0</v>
      </c>
      <c r="G18" s="22">
        <f t="shared" si="5"/>
        <v>0</v>
      </c>
      <c r="H18" s="22">
        <f t="shared" si="5"/>
        <v>1</v>
      </c>
      <c r="I18" s="305">
        <f t="shared" si="5"/>
        <v>16</v>
      </c>
      <c r="J18" s="22">
        <f t="shared" si="1"/>
        <v>17</v>
      </c>
      <c r="K18" s="312">
        <f t="shared" si="2"/>
        <v>8.0188679245283012</v>
      </c>
    </row>
    <row r="19" spans="2:11" ht="14.25" x14ac:dyDescent="0.2">
      <c r="B19" s="282" t="s">
        <v>52</v>
      </c>
      <c r="C19" s="302">
        <v>0</v>
      </c>
      <c r="D19" s="23">
        <v>0</v>
      </c>
      <c r="E19" s="23">
        <v>0</v>
      </c>
      <c r="F19" s="23">
        <v>0</v>
      </c>
      <c r="G19" s="23">
        <v>0</v>
      </c>
      <c r="H19" s="23">
        <v>1</v>
      </c>
      <c r="I19" s="303">
        <v>10</v>
      </c>
      <c r="J19" s="23">
        <f t="shared" si="1"/>
        <v>11</v>
      </c>
      <c r="K19" s="311">
        <f t="shared" si="2"/>
        <v>5.1886792452830193</v>
      </c>
    </row>
    <row r="20" spans="2:11" ht="14.25" x14ac:dyDescent="0.2">
      <c r="B20" s="282" t="s">
        <v>53</v>
      </c>
      <c r="C20" s="302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03">
        <v>6</v>
      </c>
      <c r="J20" s="23">
        <f t="shared" si="1"/>
        <v>6</v>
      </c>
      <c r="K20" s="311">
        <f t="shared" si="2"/>
        <v>2.8301886792452833</v>
      </c>
    </row>
    <row r="21" spans="2:11" ht="17.25" customHeight="1" x14ac:dyDescent="0.25">
      <c r="B21" s="281" t="s">
        <v>57</v>
      </c>
      <c r="C21" s="304">
        <f t="shared" ref="C21:I21" si="6">SUM(C22:C23)</f>
        <v>0</v>
      </c>
      <c r="D21" s="22">
        <f t="shared" si="6"/>
        <v>0</v>
      </c>
      <c r="E21" s="22">
        <f t="shared" si="6"/>
        <v>0</v>
      </c>
      <c r="F21" s="22">
        <f t="shared" si="6"/>
        <v>0</v>
      </c>
      <c r="G21" s="22">
        <f t="shared" si="6"/>
        <v>0</v>
      </c>
      <c r="H21" s="22">
        <f t="shared" si="6"/>
        <v>1</v>
      </c>
      <c r="I21" s="305">
        <f t="shared" si="6"/>
        <v>12</v>
      </c>
      <c r="J21" s="22">
        <f t="shared" si="1"/>
        <v>13</v>
      </c>
      <c r="K21" s="312">
        <f t="shared" si="2"/>
        <v>6.132075471698113</v>
      </c>
    </row>
    <row r="22" spans="2:11" ht="14.25" x14ac:dyDescent="0.2">
      <c r="B22" s="282" t="s">
        <v>52</v>
      </c>
      <c r="C22" s="302">
        <v>0</v>
      </c>
      <c r="D22" s="23">
        <v>0</v>
      </c>
      <c r="E22" s="23">
        <v>0</v>
      </c>
      <c r="F22" s="23">
        <v>0</v>
      </c>
      <c r="G22" s="23">
        <v>0</v>
      </c>
      <c r="H22" s="23">
        <v>1</v>
      </c>
      <c r="I22" s="303">
        <v>10</v>
      </c>
      <c r="J22" s="23">
        <f t="shared" si="1"/>
        <v>11</v>
      </c>
      <c r="K22" s="311">
        <f t="shared" si="2"/>
        <v>5.1886792452830193</v>
      </c>
    </row>
    <row r="23" spans="2:11" ht="14.25" x14ac:dyDescent="0.2">
      <c r="B23" s="282" t="s">
        <v>53</v>
      </c>
      <c r="C23" s="302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303">
        <v>2</v>
      </c>
      <c r="J23" s="23">
        <f t="shared" si="1"/>
        <v>2</v>
      </c>
      <c r="K23" s="311">
        <f t="shared" si="2"/>
        <v>0.94339622641509435</v>
      </c>
    </row>
    <row r="24" spans="2:11" ht="17.25" customHeight="1" x14ac:dyDescent="0.25">
      <c r="B24" s="281" t="s">
        <v>58</v>
      </c>
      <c r="C24" s="304">
        <f t="shared" ref="C24:I24" si="7">SUM(C25:C26)</f>
        <v>1</v>
      </c>
      <c r="D24" s="22">
        <f t="shared" si="7"/>
        <v>0</v>
      </c>
      <c r="E24" s="22">
        <f t="shared" si="7"/>
        <v>0</v>
      </c>
      <c r="F24" s="22">
        <f t="shared" si="7"/>
        <v>0</v>
      </c>
      <c r="G24" s="22">
        <f t="shared" si="7"/>
        <v>0</v>
      </c>
      <c r="H24" s="22">
        <f t="shared" si="7"/>
        <v>1</v>
      </c>
      <c r="I24" s="305">
        <f t="shared" si="7"/>
        <v>7</v>
      </c>
      <c r="J24" s="22">
        <f t="shared" si="1"/>
        <v>9</v>
      </c>
      <c r="K24" s="312">
        <f t="shared" si="2"/>
        <v>4.2452830188679247</v>
      </c>
    </row>
    <row r="25" spans="2:11" ht="14.25" x14ac:dyDescent="0.2">
      <c r="B25" s="282" t="s">
        <v>52</v>
      </c>
      <c r="C25" s="302">
        <v>0</v>
      </c>
      <c r="D25" s="23">
        <v>0</v>
      </c>
      <c r="E25" s="23">
        <v>0</v>
      </c>
      <c r="F25" s="23">
        <v>0</v>
      </c>
      <c r="G25" s="23">
        <v>0</v>
      </c>
      <c r="H25" s="23">
        <v>1</v>
      </c>
      <c r="I25" s="303">
        <v>5</v>
      </c>
      <c r="J25" s="23">
        <f t="shared" si="1"/>
        <v>6</v>
      </c>
      <c r="K25" s="311">
        <f t="shared" si="2"/>
        <v>2.8301886792452833</v>
      </c>
    </row>
    <row r="26" spans="2:11" ht="14.25" x14ac:dyDescent="0.2">
      <c r="B26" s="282" t="s">
        <v>53</v>
      </c>
      <c r="C26" s="302">
        <v>1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03">
        <v>2</v>
      </c>
      <c r="J26" s="23">
        <f t="shared" si="1"/>
        <v>3</v>
      </c>
      <c r="K26" s="311">
        <f t="shared" si="2"/>
        <v>1.4150943396226416</v>
      </c>
    </row>
    <row r="27" spans="2:11" ht="17.25" customHeight="1" x14ac:dyDescent="0.25">
      <c r="B27" s="281" t="s">
        <v>59</v>
      </c>
      <c r="C27" s="304">
        <f t="shared" ref="C27:I27" si="8">SUM(C28:C29)</f>
        <v>0</v>
      </c>
      <c r="D27" s="22">
        <f t="shared" si="8"/>
        <v>0</v>
      </c>
      <c r="E27" s="22">
        <f t="shared" si="8"/>
        <v>0</v>
      </c>
      <c r="F27" s="22">
        <f t="shared" si="8"/>
        <v>0</v>
      </c>
      <c r="G27" s="22">
        <f t="shared" si="8"/>
        <v>0</v>
      </c>
      <c r="H27" s="22">
        <f t="shared" si="8"/>
        <v>1</v>
      </c>
      <c r="I27" s="305">
        <f t="shared" si="8"/>
        <v>16</v>
      </c>
      <c r="J27" s="22">
        <f t="shared" si="1"/>
        <v>17</v>
      </c>
      <c r="K27" s="312">
        <f t="shared" si="2"/>
        <v>8.0188679245283012</v>
      </c>
    </row>
    <row r="28" spans="2:11" ht="14.25" x14ac:dyDescent="0.2">
      <c r="B28" s="282" t="s">
        <v>52</v>
      </c>
      <c r="C28" s="302">
        <v>0</v>
      </c>
      <c r="D28" s="23">
        <v>0</v>
      </c>
      <c r="E28" s="23">
        <v>0</v>
      </c>
      <c r="F28" s="23">
        <v>0</v>
      </c>
      <c r="G28" s="23">
        <v>0</v>
      </c>
      <c r="H28" s="23">
        <v>1</v>
      </c>
      <c r="I28" s="303">
        <v>8</v>
      </c>
      <c r="J28" s="23">
        <f t="shared" si="1"/>
        <v>9</v>
      </c>
      <c r="K28" s="311">
        <f t="shared" si="2"/>
        <v>4.2452830188679247</v>
      </c>
    </row>
    <row r="29" spans="2:11" ht="14.25" x14ac:dyDescent="0.2">
      <c r="B29" s="282" t="s">
        <v>53</v>
      </c>
      <c r="C29" s="302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303">
        <v>8</v>
      </c>
      <c r="J29" s="23">
        <f t="shared" si="1"/>
        <v>8</v>
      </c>
      <c r="K29" s="311">
        <f t="shared" si="2"/>
        <v>3.7735849056603774</v>
      </c>
    </row>
    <row r="30" spans="2:11" ht="17.25" customHeight="1" x14ac:dyDescent="0.25">
      <c r="B30" s="281" t="s">
        <v>60</v>
      </c>
      <c r="C30" s="304">
        <f t="shared" ref="C30:I30" si="9">SUM(C31:C32)</f>
        <v>0</v>
      </c>
      <c r="D30" s="22">
        <f t="shared" si="9"/>
        <v>0</v>
      </c>
      <c r="E30" s="22">
        <f t="shared" si="9"/>
        <v>0</v>
      </c>
      <c r="F30" s="22">
        <f t="shared" si="9"/>
        <v>0</v>
      </c>
      <c r="G30" s="22">
        <f t="shared" si="9"/>
        <v>0</v>
      </c>
      <c r="H30" s="22">
        <f t="shared" si="9"/>
        <v>1</v>
      </c>
      <c r="I30" s="305">
        <f t="shared" si="9"/>
        <v>5</v>
      </c>
      <c r="J30" s="22">
        <f t="shared" si="1"/>
        <v>6</v>
      </c>
      <c r="K30" s="312">
        <f t="shared" si="2"/>
        <v>2.8301886792452833</v>
      </c>
    </row>
    <row r="31" spans="2:11" ht="14.25" x14ac:dyDescent="0.2">
      <c r="B31" s="282" t="s">
        <v>52</v>
      </c>
      <c r="C31" s="302">
        <v>0</v>
      </c>
      <c r="D31" s="23">
        <v>0</v>
      </c>
      <c r="E31" s="23">
        <v>0</v>
      </c>
      <c r="F31" s="23">
        <v>0</v>
      </c>
      <c r="G31" s="23">
        <v>0</v>
      </c>
      <c r="H31" s="23">
        <v>1</v>
      </c>
      <c r="I31" s="303">
        <v>1</v>
      </c>
      <c r="J31" s="23">
        <f t="shared" si="1"/>
        <v>2</v>
      </c>
      <c r="K31" s="311">
        <f t="shared" si="2"/>
        <v>0.94339622641509435</v>
      </c>
    </row>
    <row r="32" spans="2:11" ht="14.25" x14ac:dyDescent="0.2">
      <c r="B32" s="282" t="s">
        <v>53</v>
      </c>
      <c r="C32" s="302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303">
        <v>4</v>
      </c>
      <c r="J32" s="23">
        <f t="shared" si="1"/>
        <v>4</v>
      </c>
      <c r="K32" s="311">
        <f t="shared" si="2"/>
        <v>1.8867924528301887</v>
      </c>
    </row>
    <row r="33" spans="2:11" ht="17.25" customHeight="1" x14ac:dyDescent="0.25">
      <c r="B33" s="281" t="s">
        <v>61</v>
      </c>
      <c r="C33" s="304">
        <f t="shared" ref="C33:I33" si="10">SUM(C34:C35)</f>
        <v>0</v>
      </c>
      <c r="D33" s="22">
        <f t="shared" si="10"/>
        <v>0</v>
      </c>
      <c r="E33" s="22">
        <f t="shared" si="10"/>
        <v>0</v>
      </c>
      <c r="F33" s="22">
        <f t="shared" si="10"/>
        <v>0</v>
      </c>
      <c r="G33" s="22">
        <f t="shared" si="10"/>
        <v>0</v>
      </c>
      <c r="H33" s="22">
        <f t="shared" si="10"/>
        <v>1</v>
      </c>
      <c r="I33" s="305">
        <f t="shared" si="10"/>
        <v>11</v>
      </c>
      <c r="J33" s="22">
        <f t="shared" si="1"/>
        <v>12</v>
      </c>
      <c r="K33" s="312">
        <f t="shared" si="2"/>
        <v>5.6603773584905666</v>
      </c>
    </row>
    <row r="34" spans="2:11" ht="14.25" x14ac:dyDescent="0.2">
      <c r="B34" s="282" t="s">
        <v>52</v>
      </c>
      <c r="C34" s="302">
        <v>0</v>
      </c>
      <c r="D34" s="23">
        <v>0</v>
      </c>
      <c r="E34" s="23">
        <v>0</v>
      </c>
      <c r="F34" s="23">
        <v>0</v>
      </c>
      <c r="G34" s="23">
        <v>0</v>
      </c>
      <c r="H34" s="23">
        <v>1</v>
      </c>
      <c r="I34" s="303">
        <v>7</v>
      </c>
      <c r="J34" s="23">
        <f t="shared" si="1"/>
        <v>8</v>
      </c>
      <c r="K34" s="311">
        <f t="shared" si="2"/>
        <v>3.7735849056603774</v>
      </c>
    </row>
    <row r="35" spans="2:11" ht="14.25" x14ac:dyDescent="0.2">
      <c r="B35" s="282" t="s">
        <v>53</v>
      </c>
      <c r="C35" s="302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303">
        <v>4</v>
      </c>
      <c r="J35" s="23">
        <f t="shared" si="1"/>
        <v>4</v>
      </c>
      <c r="K35" s="311">
        <f t="shared" si="2"/>
        <v>1.8867924528301887</v>
      </c>
    </row>
    <row r="36" spans="2:11" ht="17.25" customHeight="1" x14ac:dyDescent="0.25">
      <c r="B36" s="281" t="s">
        <v>62</v>
      </c>
      <c r="C36" s="304">
        <f>SUM(C37:C38)</f>
        <v>0</v>
      </c>
      <c r="D36" s="22">
        <f t="shared" ref="D36:I36" si="11">SUM(D37:D38)</f>
        <v>0</v>
      </c>
      <c r="E36" s="22">
        <f t="shared" si="11"/>
        <v>0</v>
      </c>
      <c r="F36" s="22">
        <f t="shared" si="11"/>
        <v>0</v>
      </c>
      <c r="G36" s="22">
        <f t="shared" si="11"/>
        <v>0</v>
      </c>
      <c r="H36" s="22">
        <f t="shared" si="11"/>
        <v>1</v>
      </c>
      <c r="I36" s="305">
        <f t="shared" si="11"/>
        <v>6</v>
      </c>
      <c r="J36" s="22">
        <f t="shared" si="1"/>
        <v>7</v>
      </c>
      <c r="K36" s="312">
        <f t="shared" si="2"/>
        <v>3.3018867924528301</v>
      </c>
    </row>
    <row r="37" spans="2:11" ht="14.25" x14ac:dyDescent="0.2">
      <c r="B37" s="282" t="s">
        <v>52</v>
      </c>
      <c r="C37" s="302">
        <v>0</v>
      </c>
      <c r="D37" s="23">
        <v>0</v>
      </c>
      <c r="E37" s="23">
        <v>0</v>
      </c>
      <c r="F37" s="23">
        <v>0</v>
      </c>
      <c r="G37" s="23">
        <v>0</v>
      </c>
      <c r="H37" s="23">
        <v>1</v>
      </c>
      <c r="I37" s="303">
        <v>4</v>
      </c>
      <c r="J37" s="23">
        <f t="shared" si="1"/>
        <v>5</v>
      </c>
      <c r="K37" s="311">
        <f t="shared" si="2"/>
        <v>2.358490566037736</v>
      </c>
    </row>
    <row r="38" spans="2:11" ht="14.25" x14ac:dyDescent="0.2">
      <c r="B38" s="282" t="s">
        <v>53</v>
      </c>
      <c r="C38" s="302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303">
        <v>2</v>
      </c>
      <c r="J38" s="23">
        <f t="shared" si="1"/>
        <v>2</v>
      </c>
      <c r="K38" s="311">
        <f t="shared" si="2"/>
        <v>0.94339622641509435</v>
      </c>
    </row>
    <row r="39" spans="2:11" ht="17.25" customHeight="1" x14ac:dyDescent="0.25">
      <c r="B39" s="281" t="s">
        <v>63</v>
      </c>
      <c r="C39" s="304">
        <f t="shared" ref="C39:I39" si="12">SUM(C40:C41)</f>
        <v>0</v>
      </c>
      <c r="D39" s="22">
        <f t="shared" si="12"/>
        <v>0</v>
      </c>
      <c r="E39" s="22">
        <f t="shared" si="12"/>
        <v>0</v>
      </c>
      <c r="F39" s="22">
        <f t="shared" si="12"/>
        <v>1</v>
      </c>
      <c r="G39" s="22">
        <f t="shared" si="12"/>
        <v>0</v>
      </c>
      <c r="H39" s="22">
        <f t="shared" si="12"/>
        <v>2</v>
      </c>
      <c r="I39" s="305">
        <f t="shared" si="12"/>
        <v>17</v>
      </c>
      <c r="J39" s="22">
        <f t="shared" si="1"/>
        <v>20</v>
      </c>
      <c r="K39" s="312">
        <f t="shared" si="2"/>
        <v>9.433962264150944</v>
      </c>
    </row>
    <row r="40" spans="2:11" ht="14.25" x14ac:dyDescent="0.2">
      <c r="B40" s="282" t="s">
        <v>52</v>
      </c>
      <c r="C40" s="302">
        <v>0</v>
      </c>
      <c r="D40" s="23">
        <v>0</v>
      </c>
      <c r="E40" s="23">
        <v>0</v>
      </c>
      <c r="F40" s="23">
        <v>1</v>
      </c>
      <c r="G40" s="23">
        <v>0</v>
      </c>
      <c r="H40" s="23">
        <v>2</v>
      </c>
      <c r="I40" s="303">
        <v>12</v>
      </c>
      <c r="J40" s="23">
        <f t="shared" si="1"/>
        <v>15</v>
      </c>
      <c r="K40" s="311">
        <f t="shared" si="2"/>
        <v>7.0754716981132075</v>
      </c>
    </row>
    <row r="41" spans="2:11" ht="14.25" x14ac:dyDescent="0.2">
      <c r="B41" s="282" t="s">
        <v>53</v>
      </c>
      <c r="C41" s="302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303">
        <v>5</v>
      </c>
      <c r="J41" s="23">
        <f t="shared" si="1"/>
        <v>5</v>
      </c>
      <c r="K41" s="311">
        <f t="shared" si="2"/>
        <v>2.358490566037736</v>
      </c>
    </row>
    <row r="42" spans="2:11" ht="17.25" customHeight="1" x14ac:dyDescent="0.25">
      <c r="B42" s="281" t="s">
        <v>64</v>
      </c>
      <c r="C42" s="304">
        <f t="shared" ref="C42:I42" si="13">SUM(C43:C44)</f>
        <v>0</v>
      </c>
      <c r="D42" s="22">
        <f t="shared" si="13"/>
        <v>0</v>
      </c>
      <c r="E42" s="22">
        <f t="shared" si="13"/>
        <v>0</v>
      </c>
      <c r="F42" s="22">
        <f t="shared" si="13"/>
        <v>0</v>
      </c>
      <c r="G42" s="22">
        <f t="shared" si="13"/>
        <v>1</v>
      </c>
      <c r="H42" s="22">
        <f t="shared" si="13"/>
        <v>6</v>
      </c>
      <c r="I42" s="305">
        <f t="shared" si="13"/>
        <v>17</v>
      </c>
      <c r="J42" s="22">
        <f t="shared" si="1"/>
        <v>24</v>
      </c>
      <c r="K42" s="312">
        <f t="shared" si="2"/>
        <v>11.320754716981133</v>
      </c>
    </row>
    <row r="43" spans="2:11" ht="14.25" x14ac:dyDescent="0.2">
      <c r="B43" s="282" t="s">
        <v>52</v>
      </c>
      <c r="C43" s="302">
        <v>0</v>
      </c>
      <c r="D43" s="23">
        <v>0</v>
      </c>
      <c r="E43" s="23">
        <v>0</v>
      </c>
      <c r="F43" s="23">
        <v>0</v>
      </c>
      <c r="G43" s="23">
        <v>0</v>
      </c>
      <c r="H43" s="23">
        <v>3</v>
      </c>
      <c r="I43" s="303">
        <v>13</v>
      </c>
      <c r="J43" s="23">
        <f t="shared" si="1"/>
        <v>16</v>
      </c>
      <c r="K43" s="311">
        <f t="shared" si="2"/>
        <v>7.5471698113207548</v>
      </c>
    </row>
    <row r="44" spans="2:11" ht="15" x14ac:dyDescent="0.25">
      <c r="B44" s="282" t="s">
        <v>53</v>
      </c>
      <c r="C44" s="304">
        <v>0</v>
      </c>
      <c r="D44" s="22">
        <v>0</v>
      </c>
      <c r="E44" s="22">
        <v>0</v>
      </c>
      <c r="F44" s="22">
        <v>0</v>
      </c>
      <c r="G44" s="22">
        <v>1</v>
      </c>
      <c r="H44" s="22">
        <v>3</v>
      </c>
      <c r="I44" s="305">
        <v>4</v>
      </c>
      <c r="J44" s="23">
        <f t="shared" si="1"/>
        <v>8</v>
      </c>
      <c r="K44" s="311">
        <f t="shared" si="2"/>
        <v>3.7735849056603774</v>
      </c>
    </row>
    <row r="45" spans="2:11" ht="9.75" customHeight="1" thickBot="1" x14ac:dyDescent="0.3">
      <c r="B45" s="283"/>
      <c r="C45" s="306"/>
      <c r="D45" s="307"/>
      <c r="E45" s="307"/>
      <c r="F45" s="307"/>
      <c r="G45" s="307"/>
      <c r="H45" s="307"/>
      <c r="I45" s="308"/>
      <c r="J45" s="22"/>
      <c r="K45" s="313"/>
    </row>
    <row r="46" spans="2:11" ht="17.25" customHeight="1" x14ac:dyDescent="0.25">
      <c r="B46" s="284" t="s">
        <v>5</v>
      </c>
      <c r="C46" s="290">
        <f t="shared" ref="C46:I46" si="14">SUM(C47:C48)</f>
        <v>9</v>
      </c>
      <c r="D46" s="285">
        <f t="shared" si="14"/>
        <v>2</v>
      </c>
      <c r="E46" s="285">
        <f t="shared" si="14"/>
        <v>1</v>
      </c>
      <c r="F46" s="285">
        <f t="shared" si="14"/>
        <v>2</v>
      </c>
      <c r="G46" s="285">
        <f t="shared" si="14"/>
        <v>7</v>
      </c>
      <c r="H46" s="285">
        <f t="shared" si="14"/>
        <v>26</v>
      </c>
      <c r="I46" s="285">
        <f t="shared" si="14"/>
        <v>165</v>
      </c>
      <c r="J46" s="291">
        <f>SUM(C46:I46)</f>
        <v>212</v>
      </c>
      <c r="K46" s="286">
        <f>J46/$J$46*100</f>
        <v>100</v>
      </c>
    </row>
    <row r="47" spans="2:11" ht="14.25" x14ac:dyDescent="0.2">
      <c r="B47" s="287" t="s">
        <v>52</v>
      </c>
      <c r="C47" s="292">
        <f>+C43+C40+C37+C34+C31+C28+C25+C22+C19+C16+C13+C10</f>
        <v>4</v>
      </c>
      <c r="D47" s="279">
        <f t="shared" ref="D47:I48" si="15">+D43+D40+D37+D34+D31+D28+D25+D22+D19+D16+D13+D10</f>
        <v>0</v>
      </c>
      <c r="E47" s="279">
        <f t="shared" si="15"/>
        <v>1</v>
      </c>
      <c r="F47" s="279">
        <f t="shared" si="15"/>
        <v>1</v>
      </c>
      <c r="G47" s="279">
        <f t="shared" si="15"/>
        <v>3</v>
      </c>
      <c r="H47" s="279">
        <f t="shared" si="15"/>
        <v>19</v>
      </c>
      <c r="I47" s="279">
        <f t="shared" si="15"/>
        <v>106</v>
      </c>
      <c r="J47" s="293">
        <f>SUM(C47:I47)</f>
        <v>134</v>
      </c>
      <c r="K47" s="288">
        <f>J47/$J$46*100</f>
        <v>63.20754716981132</v>
      </c>
    </row>
    <row r="48" spans="2:11" ht="14.25" x14ac:dyDescent="0.2">
      <c r="B48" s="287" t="s">
        <v>53</v>
      </c>
      <c r="C48" s="292">
        <f>+C44+C41+C38+C35+C32+C29+C26+C23+C20+C17+C14+C11</f>
        <v>5</v>
      </c>
      <c r="D48" s="279">
        <f t="shared" si="15"/>
        <v>2</v>
      </c>
      <c r="E48" s="279">
        <f t="shared" si="15"/>
        <v>0</v>
      </c>
      <c r="F48" s="279">
        <f t="shared" si="15"/>
        <v>1</v>
      </c>
      <c r="G48" s="279">
        <f t="shared" si="15"/>
        <v>4</v>
      </c>
      <c r="H48" s="279">
        <f t="shared" si="15"/>
        <v>7</v>
      </c>
      <c r="I48" s="279">
        <f t="shared" si="15"/>
        <v>59</v>
      </c>
      <c r="J48" s="293">
        <f>SUM(C48:I48)</f>
        <v>78</v>
      </c>
      <c r="K48" s="288">
        <f>J48/$J$46*100</f>
        <v>36.79245283018868</v>
      </c>
    </row>
    <row r="49" spans="2:18" x14ac:dyDescent="0.2">
      <c r="B49" s="289"/>
      <c r="C49" s="294"/>
      <c r="D49" s="289"/>
      <c r="E49" s="289"/>
      <c r="F49" s="289"/>
      <c r="G49" s="289"/>
      <c r="H49" s="289"/>
      <c r="I49" s="289"/>
      <c r="J49" s="295"/>
      <c r="K49" s="289"/>
    </row>
    <row r="50" spans="2:18" ht="16.5" customHeight="1" x14ac:dyDescent="0.2">
      <c r="B50" s="847" t="s">
        <v>337</v>
      </c>
      <c r="C50" s="847"/>
      <c r="D50" s="847"/>
      <c r="E50" s="847"/>
      <c r="F50" s="847"/>
      <c r="G50" s="847"/>
      <c r="H50" s="847"/>
      <c r="I50" s="847"/>
      <c r="J50" s="847"/>
      <c r="K50" s="847"/>
      <c r="L50" s="847"/>
      <c r="M50" s="847"/>
      <c r="N50" s="847"/>
      <c r="O50" s="847"/>
      <c r="P50" s="847"/>
      <c r="Q50" s="847"/>
      <c r="R50" s="847"/>
    </row>
    <row r="51" spans="2:18" x14ac:dyDescent="0.2">
      <c r="B51" s="847" t="s">
        <v>338</v>
      </c>
      <c r="C51" s="847"/>
      <c r="D51" s="847"/>
      <c r="E51" s="847"/>
      <c r="F51" s="847"/>
      <c r="G51" s="847"/>
      <c r="H51" s="847"/>
      <c r="I51" s="847"/>
      <c r="J51" s="847"/>
      <c r="K51" s="847"/>
      <c r="L51" s="847"/>
      <c r="M51" s="9"/>
      <c r="N51" s="9"/>
      <c r="O51" s="9"/>
      <c r="P51" s="9"/>
      <c r="Q51" s="9"/>
      <c r="R51" s="9"/>
    </row>
    <row r="57" spans="2:18" x14ac:dyDescent="0.2">
      <c r="L57" s="17"/>
    </row>
    <row r="66" spans="6:6" x14ac:dyDescent="0.2">
      <c r="F66" s="26"/>
    </row>
  </sheetData>
  <mergeCells count="9">
    <mergeCell ref="B50:R50"/>
    <mergeCell ref="B51:L51"/>
    <mergeCell ref="B1:K1"/>
    <mergeCell ref="B3:K3"/>
    <mergeCell ref="B4:K4"/>
    <mergeCell ref="B5:K5"/>
    <mergeCell ref="B7:B8"/>
    <mergeCell ref="C7:I7"/>
    <mergeCell ref="J7:K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53"/>
  <sheetViews>
    <sheetView showGridLines="0" view="pageBreakPreview" topLeftCell="A40" zoomScaleNormal="80" zoomScaleSheetLayoutView="100" workbookViewId="0">
      <selection activeCell="B53" sqref="B53:L53"/>
    </sheetView>
  </sheetViews>
  <sheetFormatPr baseColWidth="10" defaultRowHeight="12.75" x14ac:dyDescent="0.2"/>
  <cols>
    <col min="1" max="1" width="11.42578125" style="1"/>
    <col min="2" max="8" width="12.7109375" style="1" customWidth="1"/>
    <col min="9" max="22" width="11.42578125" style="1"/>
    <col min="23" max="23" width="9.140625" style="1" customWidth="1"/>
    <col min="24" max="16384" width="11.42578125" style="1"/>
  </cols>
  <sheetData>
    <row r="1" spans="2:19" ht="15.75" x14ac:dyDescent="0.2">
      <c r="B1" s="873" t="s">
        <v>161</v>
      </c>
      <c r="C1" s="873"/>
      <c r="D1" s="873"/>
      <c r="E1" s="873"/>
      <c r="F1" s="873"/>
      <c r="G1" s="873"/>
      <c r="H1" s="873"/>
      <c r="I1" s="121"/>
    </row>
    <row r="2" spans="2:19" ht="15.75" x14ac:dyDescent="0.2">
      <c r="B2" s="122" t="s">
        <v>0</v>
      </c>
      <c r="C2" s="123"/>
      <c r="D2" s="123"/>
      <c r="E2" s="123"/>
      <c r="F2" s="123"/>
      <c r="G2" s="123"/>
      <c r="H2" s="123"/>
      <c r="I2" s="123"/>
    </row>
    <row r="3" spans="2:19" ht="15.75" x14ac:dyDescent="0.2">
      <c r="B3" s="873" t="s">
        <v>162</v>
      </c>
      <c r="C3" s="873"/>
      <c r="D3" s="873"/>
      <c r="E3" s="873"/>
      <c r="F3" s="873"/>
      <c r="G3" s="873"/>
      <c r="H3" s="873"/>
      <c r="I3" s="121"/>
    </row>
    <row r="4" spans="2:19" ht="15.75" x14ac:dyDescent="0.2">
      <c r="B4" s="873" t="s">
        <v>163</v>
      </c>
      <c r="C4" s="873"/>
      <c r="D4" s="873"/>
      <c r="E4" s="873"/>
      <c r="F4" s="873"/>
      <c r="G4" s="873"/>
      <c r="H4" s="873"/>
      <c r="I4" s="121"/>
    </row>
    <row r="5" spans="2:19" ht="15.75" x14ac:dyDescent="0.2">
      <c r="B5" s="853">
        <v>2019</v>
      </c>
      <c r="C5" s="853"/>
      <c r="D5" s="853"/>
      <c r="E5" s="853"/>
      <c r="F5" s="853"/>
      <c r="G5" s="853"/>
      <c r="H5" s="853"/>
      <c r="I5" s="44"/>
    </row>
    <row r="10" spans="2:19" ht="15.75" thickBot="1" x14ac:dyDescent="0.25">
      <c r="K10" s="124" t="s">
        <v>48</v>
      </c>
      <c r="L10" s="124">
        <v>10</v>
      </c>
      <c r="M10" s="124">
        <v>11</v>
      </c>
      <c r="N10" s="124">
        <v>12</v>
      </c>
      <c r="O10" s="125" t="s">
        <v>164</v>
      </c>
      <c r="P10" s="125" t="s">
        <v>165</v>
      </c>
      <c r="Q10" s="125" t="s">
        <v>166</v>
      </c>
      <c r="R10" s="125" t="s">
        <v>167</v>
      </c>
      <c r="S10" s="1">
        <f>SUM(S11:S12)</f>
        <v>387</v>
      </c>
    </row>
    <row r="11" spans="2:19" x14ac:dyDescent="0.2">
      <c r="J11" s="126" t="s">
        <v>96</v>
      </c>
      <c r="K11" s="127">
        <v>4</v>
      </c>
      <c r="L11" s="127">
        <v>1</v>
      </c>
      <c r="M11" s="127">
        <v>0</v>
      </c>
      <c r="N11" s="127">
        <v>0</v>
      </c>
      <c r="O11" s="127">
        <v>3</v>
      </c>
      <c r="P11" s="6">
        <v>12</v>
      </c>
      <c r="Q11" s="32">
        <v>47</v>
      </c>
      <c r="R11" s="1">
        <v>180</v>
      </c>
      <c r="S11" s="1">
        <f>SUM(K11:R11)</f>
        <v>247</v>
      </c>
    </row>
    <row r="12" spans="2:19" x14ac:dyDescent="0.2">
      <c r="J12" s="126" t="s">
        <v>99</v>
      </c>
      <c r="K12" s="127">
        <v>6</v>
      </c>
      <c r="L12" s="127">
        <v>0</v>
      </c>
      <c r="M12" s="127">
        <v>2</v>
      </c>
      <c r="N12" s="127">
        <v>1</v>
      </c>
      <c r="O12" s="127">
        <v>1</v>
      </c>
      <c r="P12" s="6">
        <v>10</v>
      </c>
      <c r="Q12" s="32">
        <v>24</v>
      </c>
      <c r="R12" s="1">
        <v>96</v>
      </c>
      <c r="S12" s="1">
        <f>SUM(K12:R12)</f>
        <v>140</v>
      </c>
    </row>
    <row r="13" spans="2:19" x14ac:dyDescent="0.2">
      <c r="K13" s="128">
        <f>SUM(K11:K12)</f>
        <v>10</v>
      </c>
      <c r="L13" s="128">
        <f t="shared" ref="L13:R13" si="0">SUM(L11:L12)</f>
        <v>1</v>
      </c>
      <c r="M13" s="128">
        <f t="shared" si="0"/>
        <v>2</v>
      </c>
      <c r="N13" s="128">
        <f t="shared" si="0"/>
        <v>1</v>
      </c>
      <c r="O13" s="128">
        <f t="shared" si="0"/>
        <v>4</v>
      </c>
      <c r="P13" s="128">
        <f t="shared" si="0"/>
        <v>22</v>
      </c>
      <c r="Q13" s="128">
        <f t="shared" si="0"/>
        <v>71</v>
      </c>
      <c r="R13" s="128">
        <f t="shared" si="0"/>
        <v>276</v>
      </c>
      <c r="S13" s="1">
        <f>SUM(S14:S15)</f>
        <v>0</v>
      </c>
    </row>
    <row r="14" spans="2:19" x14ac:dyDescent="0.2">
      <c r="K14" s="1">
        <v>10</v>
      </c>
      <c r="L14" s="1">
        <v>1</v>
      </c>
      <c r="M14" s="1">
        <v>2</v>
      </c>
      <c r="N14" s="1">
        <v>1</v>
      </c>
      <c r="O14" s="1">
        <v>4</v>
      </c>
      <c r="P14" s="1">
        <v>22</v>
      </c>
      <c r="Q14" s="1">
        <v>71</v>
      </c>
      <c r="R14" s="1">
        <v>276</v>
      </c>
      <c r="S14" s="1">
        <f>SUM(S15:S16)</f>
        <v>0</v>
      </c>
    </row>
    <row r="15" spans="2:19" x14ac:dyDescent="0.2">
      <c r="S15" s="1">
        <f>SUM(S16:S17)</f>
        <v>0</v>
      </c>
    </row>
    <row r="24" spans="2:24" ht="12.75" customHeight="1" x14ac:dyDescent="0.2">
      <c r="B24" s="872" t="s">
        <v>168</v>
      </c>
      <c r="C24" s="872"/>
      <c r="D24" s="872"/>
      <c r="E24" s="872"/>
      <c r="F24" s="872"/>
      <c r="G24" s="872"/>
      <c r="H24" s="872"/>
      <c r="I24" s="872"/>
      <c r="J24" s="872"/>
      <c r="K24" s="872"/>
      <c r="L24" s="872"/>
      <c r="M24" s="872"/>
      <c r="N24" s="872"/>
      <c r="O24" s="872"/>
      <c r="P24" s="872"/>
      <c r="Q24" s="872"/>
      <c r="R24" s="872"/>
    </row>
    <row r="25" spans="2:24" ht="12.75" customHeight="1" x14ac:dyDescent="0.2">
      <c r="B25" s="872" t="s">
        <v>342</v>
      </c>
      <c r="C25" s="872"/>
      <c r="D25" s="872"/>
      <c r="E25" s="872"/>
      <c r="F25" s="872"/>
      <c r="G25" s="872"/>
      <c r="H25" s="872"/>
      <c r="I25" s="872"/>
      <c r="J25" s="872"/>
      <c r="K25" s="872"/>
      <c r="L25" s="872"/>
      <c r="M25" s="129"/>
      <c r="N25" s="129"/>
      <c r="O25" s="129"/>
      <c r="P25" s="129"/>
      <c r="Q25" s="129"/>
      <c r="R25" s="129"/>
    </row>
    <row r="26" spans="2:24" x14ac:dyDescent="0.2">
      <c r="C26" s="119"/>
      <c r="D26" s="119"/>
      <c r="E26" s="119"/>
      <c r="F26" s="119"/>
      <c r="G26" s="119"/>
      <c r="H26" s="119"/>
      <c r="I26" s="119"/>
    </row>
    <row r="27" spans="2:24" x14ac:dyDescent="0.2">
      <c r="B27" s="58"/>
      <c r="C27" s="119"/>
      <c r="D27" s="119"/>
      <c r="E27" s="119"/>
      <c r="F27" s="119"/>
      <c r="G27" s="119"/>
      <c r="H27" s="119"/>
      <c r="I27" s="119"/>
    </row>
    <row r="28" spans="2:24" ht="15.75" x14ac:dyDescent="0.2">
      <c r="B28" s="122"/>
      <c r="C28" s="122"/>
      <c r="D28" s="122"/>
      <c r="E28" s="122"/>
      <c r="F28" s="122"/>
      <c r="G28" s="122"/>
      <c r="H28" s="122"/>
      <c r="I28" s="121"/>
    </row>
    <row r="29" spans="2:24" ht="15.75" x14ac:dyDescent="0.2">
      <c r="B29" s="873" t="s">
        <v>170</v>
      </c>
      <c r="C29" s="873"/>
      <c r="D29" s="873"/>
      <c r="E29" s="873"/>
      <c r="F29" s="873"/>
      <c r="G29" s="873"/>
      <c r="H29" s="873"/>
      <c r="I29" s="123"/>
    </row>
    <row r="30" spans="2:24" ht="21" customHeight="1" x14ac:dyDescent="0.2">
      <c r="B30" s="122" t="s">
        <v>0</v>
      </c>
      <c r="I30" s="121"/>
    </row>
    <row r="31" spans="2:24" ht="15.75" x14ac:dyDescent="0.2">
      <c r="B31" s="873" t="s">
        <v>171</v>
      </c>
      <c r="C31" s="873"/>
      <c r="D31" s="873"/>
      <c r="E31" s="873"/>
      <c r="F31" s="873"/>
      <c r="G31" s="873"/>
      <c r="H31" s="873"/>
      <c r="I31" s="121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</row>
    <row r="32" spans="2:24" ht="15.75" x14ac:dyDescent="0.2">
      <c r="B32" s="873" t="s">
        <v>172</v>
      </c>
      <c r="C32" s="873"/>
      <c r="D32" s="873"/>
      <c r="E32" s="873"/>
      <c r="F32" s="873"/>
      <c r="G32" s="873"/>
      <c r="H32" s="873"/>
      <c r="I32" s="44"/>
      <c r="L32" s="17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</row>
    <row r="33" spans="2:25" ht="15.75" x14ac:dyDescent="0.2">
      <c r="B33" s="853">
        <v>2019</v>
      </c>
      <c r="C33" s="853"/>
      <c r="D33" s="853"/>
      <c r="E33" s="853"/>
      <c r="F33" s="853"/>
      <c r="G33" s="853"/>
      <c r="H33" s="853"/>
      <c r="M33" s="130" t="s">
        <v>67</v>
      </c>
      <c r="N33" s="130" t="s">
        <v>68</v>
      </c>
      <c r="O33" s="130" t="s">
        <v>69</v>
      </c>
      <c r="P33" s="130" t="s">
        <v>70</v>
      </c>
      <c r="Q33" s="130" t="s">
        <v>71</v>
      </c>
      <c r="R33" s="130" t="s">
        <v>72</v>
      </c>
      <c r="S33" s="130" t="s">
        <v>73</v>
      </c>
      <c r="T33" s="130" t="s">
        <v>74</v>
      </c>
      <c r="U33" s="130" t="s">
        <v>75</v>
      </c>
      <c r="V33" s="130" t="s">
        <v>76</v>
      </c>
      <c r="W33" s="130" t="s">
        <v>77</v>
      </c>
      <c r="X33" s="130" t="s">
        <v>78</v>
      </c>
    </row>
    <row r="34" spans="2:25" ht="15" x14ac:dyDescent="0.2">
      <c r="L34" s="1" t="s">
        <v>5</v>
      </c>
      <c r="M34" s="7">
        <f>SUM(M35:M36)</f>
        <v>74</v>
      </c>
      <c r="N34" s="7">
        <f t="shared" ref="N34:X34" si="1">SUM(N35:N36)</f>
        <v>67</v>
      </c>
      <c r="O34" s="7">
        <f t="shared" si="1"/>
        <v>43</v>
      </c>
      <c r="P34" s="7">
        <f t="shared" si="1"/>
        <v>24</v>
      </c>
      <c r="Q34" s="7">
        <f t="shared" si="1"/>
        <v>20</v>
      </c>
      <c r="R34" s="7">
        <f t="shared" si="1"/>
        <v>13</v>
      </c>
      <c r="S34" s="7">
        <f t="shared" si="1"/>
        <v>30</v>
      </c>
      <c r="T34" s="7">
        <f t="shared" si="1"/>
        <v>14</v>
      </c>
      <c r="U34" s="7">
        <f t="shared" si="1"/>
        <v>18</v>
      </c>
      <c r="V34" s="7">
        <f t="shared" si="1"/>
        <v>13</v>
      </c>
      <c r="W34" s="7">
        <f t="shared" si="1"/>
        <v>31</v>
      </c>
      <c r="X34" s="7">
        <f t="shared" si="1"/>
        <v>40</v>
      </c>
      <c r="Y34" s="128">
        <f>SUM(M34:X34)</f>
        <v>387</v>
      </c>
    </row>
    <row r="35" spans="2:25" ht="15" x14ac:dyDescent="0.2">
      <c r="L35" s="17" t="s">
        <v>52</v>
      </c>
      <c r="M35" s="7">
        <v>41</v>
      </c>
      <c r="N35" s="132">
        <v>43</v>
      </c>
      <c r="O35" s="133">
        <v>30</v>
      </c>
      <c r="P35" s="133">
        <v>16</v>
      </c>
      <c r="Q35" s="132">
        <v>14</v>
      </c>
      <c r="R35" s="133">
        <v>8</v>
      </c>
      <c r="S35" s="133">
        <v>19</v>
      </c>
      <c r="T35" s="133">
        <v>9</v>
      </c>
      <c r="U35" s="133">
        <v>10</v>
      </c>
      <c r="V35" s="133">
        <v>11</v>
      </c>
      <c r="W35" s="133">
        <v>21</v>
      </c>
      <c r="X35" s="133">
        <v>25</v>
      </c>
      <c r="Y35" s="128">
        <f>SUM(M35:X35)</f>
        <v>247</v>
      </c>
    </row>
    <row r="36" spans="2:25" ht="15" x14ac:dyDescent="0.2">
      <c r="L36" s="17" t="s">
        <v>53</v>
      </c>
      <c r="M36" s="7">
        <v>33</v>
      </c>
      <c r="N36" s="132">
        <v>24</v>
      </c>
      <c r="O36" s="128">
        <v>13</v>
      </c>
      <c r="P36" s="128">
        <v>8</v>
      </c>
      <c r="Q36" s="132">
        <v>6</v>
      </c>
      <c r="R36" s="128">
        <v>5</v>
      </c>
      <c r="S36" s="128">
        <v>11</v>
      </c>
      <c r="T36" s="128">
        <v>5</v>
      </c>
      <c r="U36" s="128">
        <v>8</v>
      </c>
      <c r="V36" s="128">
        <v>2</v>
      </c>
      <c r="W36" s="128">
        <v>10</v>
      </c>
      <c r="X36" s="128">
        <v>15</v>
      </c>
      <c r="Y36" s="128">
        <f>SUM(M36:X36)</f>
        <v>140</v>
      </c>
    </row>
    <row r="38" spans="2:25" x14ac:dyDescent="0.2">
      <c r="M38" s="1">
        <v>74</v>
      </c>
      <c r="N38" s="1">
        <v>67</v>
      </c>
      <c r="O38" s="1">
        <v>43</v>
      </c>
      <c r="P38" s="1">
        <v>24</v>
      </c>
      <c r="Q38" s="1">
        <v>20</v>
      </c>
      <c r="R38" s="1">
        <v>13</v>
      </c>
      <c r="S38" s="1">
        <v>30</v>
      </c>
      <c r="T38" s="1">
        <v>14</v>
      </c>
      <c r="U38" s="1">
        <v>18</v>
      </c>
      <c r="V38" s="1">
        <v>13</v>
      </c>
      <c r="W38" s="1">
        <v>31</v>
      </c>
      <c r="X38" s="1">
        <v>40</v>
      </c>
    </row>
    <row r="52" spans="2:18" x14ac:dyDescent="0.2">
      <c r="B52" s="872" t="s">
        <v>168</v>
      </c>
      <c r="C52" s="872"/>
      <c r="D52" s="872"/>
      <c r="E52" s="872"/>
      <c r="F52" s="872"/>
      <c r="G52" s="872"/>
      <c r="H52" s="872"/>
      <c r="I52" s="872"/>
      <c r="J52" s="872"/>
      <c r="K52" s="872"/>
      <c r="L52" s="872"/>
      <c r="M52" s="872"/>
      <c r="N52" s="872"/>
      <c r="O52" s="872"/>
      <c r="P52" s="872"/>
      <c r="Q52" s="872"/>
      <c r="R52" s="872"/>
    </row>
    <row r="53" spans="2:18" ht="12.75" customHeight="1" x14ac:dyDescent="0.2">
      <c r="B53" s="872" t="s">
        <v>342</v>
      </c>
      <c r="C53" s="872"/>
      <c r="D53" s="872"/>
      <c r="E53" s="872"/>
      <c r="F53" s="872"/>
      <c r="G53" s="872"/>
      <c r="H53" s="872"/>
      <c r="I53" s="872"/>
      <c r="J53" s="872"/>
      <c r="K53" s="872"/>
      <c r="L53" s="872"/>
      <c r="M53" s="129"/>
      <c r="N53" s="129"/>
      <c r="O53" s="129"/>
      <c r="P53" s="129"/>
      <c r="Q53" s="129"/>
      <c r="R53" s="129"/>
    </row>
  </sheetData>
  <mergeCells count="12">
    <mergeCell ref="B53:L53"/>
    <mergeCell ref="B1:H1"/>
    <mergeCell ref="B3:H3"/>
    <mergeCell ref="B4:H4"/>
    <mergeCell ref="B5:H5"/>
    <mergeCell ref="B24:R24"/>
    <mergeCell ref="B25:L25"/>
    <mergeCell ref="B29:H29"/>
    <mergeCell ref="B31:H31"/>
    <mergeCell ref="B32:H32"/>
    <mergeCell ref="B33:H33"/>
    <mergeCell ref="B52:R52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53"/>
  <sheetViews>
    <sheetView showGridLines="0" view="pageBreakPreview" topLeftCell="A38" zoomScale="87" zoomScaleNormal="100" zoomScaleSheetLayoutView="87" workbookViewId="0">
      <selection activeCell="B53" sqref="B53:H53"/>
    </sheetView>
  </sheetViews>
  <sheetFormatPr baseColWidth="10" defaultRowHeight="12.75" x14ac:dyDescent="0.2"/>
  <cols>
    <col min="1" max="1" width="30.140625" style="1" customWidth="1"/>
    <col min="2" max="2" width="9.5703125" style="1" customWidth="1"/>
    <col min="3" max="3" width="9.7109375" style="1" customWidth="1"/>
    <col min="4" max="8" width="9.140625" style="1" customWidth="1"/>
    <col min="9" max="9" width="9.7109375" style="1" customWidth="1"/>
    <col min="10" max="10" width="12" style="1" customWidth="1"/>
    <col min="11" max="11" width="10.42578125" style="1" customWidth="1"/>
    <col min="12" max="12" width="11.85546875" style="1" customWidth="1"/>
    <col min="13" max="13" width="11.140625" style="1" customWidth="1"/>
    <col min="14" max="16384" width="11.42578125" style="1"/>
  </cols>
  <sheetData>
    <row r="1" spans="1:14" ht="18" x14ac:dyDescent="0.25">
      <c r="A1" s="875" t="s">
        <v>327</v>
      </c>
      <c r="B1" s="875"/>
      <c r="C1" s="875"/>
      <c r="D1" s="875"/>
      <c r="E1" s="875"/>
      <c r="F1" s="875"/>
      <c r="G1" s="875"/>
      <c r="H1" s="875"/>
      <c r="I1" s="875"/>
      <c r="J1" s="875"/>
      <c r="K1" s="875"/>
      <c r="L1" s="875"/>
      <c r="M1" s="875"/>
      <c r="N1" s="875"/>
    </row>
    <row r="2" spans="1:14" ht="18" x14ac:dyDescent="0.25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14" ht="18" x14ac:dyDescent="0.25">
      <c r="A3" s="875" t="s">
        <v>196</v>
      </c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</row>
    <row r="4" spans="1:14" ht="18" x14ac:dyDescent="0.25">
      <c r="A4" s="875" t="s">
        <v>197</v>
      </c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</row>
    <row r="5" spans="1:14" ht="18" x14ac:dyDescent="0.2">
      <c r="A5" s="876">
        <v>2019</v>
      </c>
      <c r="B5" s="876"/>
      <c r="C5" s="876"/>
      <c r="D5" s="876"/>
      <c r="E5" s="876"/>
      <c r="F5" s="876"/>
      <c r="G5" s="876"/>
      <c r="H5" s="876"/>
      <c r="I5" s="876"/>
      <c r="J5" s="876"/>
      <c r="K5" s="876"/>
      <c r="L5" s="876"/>
      <c r="M5" s="876"/>
      <c r="N5" s="876"/>
    </row>
    <row r="6" spans="1:14" ht="9" customHeight="1" x14ac:dyDescent="0.2">
      <c r="A6" s="159"/>
      <c r="B6" s="159"/>
      <c r="C6" s="159"/>
      <c r="E6" s="159"/>
      <c r="F6" s="159"/>
      <c r="G6" s="159"/>
      <c r="H6" s="159"/>
      <c r="I6" s="159"/>
      <c r="J6" s="159"/>
      <c r="K6" s="159"/>
      <c r="L6" s="159"/>
      <c r="M6" s="159"/>
      <c r="N6" s="159"/>
    </row>
    <row r="7" spans="1:14" ht="30.75" customHeight="1" thickBot="1" x14ac:dyDescent="0.25">
      <c r="A7" s="877" t="s">
        <v>198</v>
      </c>
      <c r="B7" s="878" t="s">
        <v>199</v>
      </c>
      <c r="C7" s="878"/>
      <c r="D7" s="878"/>
      <c r="E7" s="878"/>
      <c r="F7" s="878"/>
      <c r="G7" s="878"/>
      <c r="H7" s="878"/>
      <c r="I7" s="878"/>
      <c r="J7" s="878"/>
      <c r="K7" s="878"/>
      <c r="L7" s="878"/>
      <c r="M7" s="878"/>
      <c r="N7" s="879" t="s">
        <v>133</v>
      </c>
    </row>
    <row r="8" spans="1:14" ht="28.5" customHeight="1" thickBot="1" x14ac:dyDescent="0.25">
      <c r="A8" s="877"/>
      <c r="B8" s="533" t="s">
        <v>51</v>
      </c>
      <c r="C8" s="534" t="s">
        <v>54</v>
      </c>
      <c r="D8" s="533" t="s">
        <v>55</v>
      </c>
      <c r="E8" s="533" t="s">
        <v>56</v>
      </c>
      <c r="F8" s="533" t="s">
        <v>57</v>
      </c>
      <c r="G8" s="533" t="s">
        <v>58</v>
      </c>
      <c r="H8" s="533" t="s">
        <v>59</v>
      </c>
      <c r="I8" s="533" t="s">
        <v>60</v>
      </c>
      <c r="J8" s="533" t="s">
        <v>61</v>
      </c>
      <c r="K8" s="533" t="s">
        <v>62</v>
      </c>
      <c r="L8" s="533" t="s">
        <v>63</v>
      </c>
      <c r="M8" s="533" t="s">
        <v>64</v>
      </c>
      <c r="N8" s="879"/>
    </row>
    <row r="9" spans="1:14" ht="25.5" customHeight="1" x14ac:dyDescent="0.25">
      <c r="A9" s="529" t="s">
        <v>200</v>
      </c>
      <c r="B9" s="535">
        <f>SUM(B10)</f>
        <v>3</v>
      </c>
      <c r="C9" s="536">
        <f t="shared" ref="C9:M9" si="0">SUM(C10)</f>
        <v>0</v>
      </c>
      <c r="D9" s="536">
        <f t="shared" si="0"/>
        <v>0</v>
      </c>
      <c r="E9" s="536">
        <f t="shared" si="0"/>
        <v>0</v>
      </c>
      <c r="F9" s="536">
        <f t="shared" si="0"/>
        <v>0</v>
      </c>
      <c r="G9" s="536">
        <f t="shared" si="0"/>
        <v>0</v>
      </c>
      <c r="H9" s="536">
        <f t="shared" si="0"/>
        <v>0</v>
      </c>
      <c r="I9" s="536">
        <f t="shared" si="0"/>
        <v>0</v>
      </c>
      <c r="J9" s="536">
        <f t="shared" si="0"/>
        <v>0</v>
      </c>
      <c r="K9" s="537">
        <f t="shared" si="0"/>
        <v>1</v>
      </c>
      <c r="L9" s="536">
        <f t="shared" si="0"/>
        <v>0</v>
      </c>
      <c r="M9" s="537">
        <f t="shared" si="0"/>
        <v>2</v>
      </c>
      <c r="N9" s="544">
        <f>SUM(B9:M9)</f>
        <v>6</v>
      </c>
    </row>
    <row r="10" spans="1:14" ht="15" customHeight="1" x14ac:dyDescent="0.2">
      <c r="A10" s="530" t="s">
        <v>201</v>
      </c>
      <c r="B10" s="538">
        <v>3</v>
      </c>
      <c r="C10" s="163">
        <v>0</v>
      </c>
      <c r="D10" s="163">
        <v>0</v>
      </c>
      <c r="E10" s="163">
        <v>0</v>
      </c>
      <c r="F10" s="163">
        <v>0</v>
      </c>
      <c r="G10" s="163">
        <v>0</v>
      </c>
      <c r="H10" s="163">
        <v>0</v>
      </c>
      <c r="I10" s="163">
        <v>0</v>
      </c>
      <c r="J10" s="163">
        <v>0</v>
      </c>
      <c r="K10" s="162">
        <v>1</v>
      </c>
      <c r="L10" s="163">
        <v>0</v>
      </c>
      <c r="M10" s="162">
        <v>2</v>
      </c>
      <c r="N10" s="545">
        <f t="shared" ref="N10:N48" si="1">SUM(B10:M10)</f>
        <v>6</v>
      </c>
    </row>
    <row r="11" spans="1:14" s="19" customFormat="1" ht="22.5" customHeight="1" x14ac:dyDescent="0.25">
      <c r="A11" s="531" t="s">
        <v>202</v>
      </c>
      <c r="B11" s="539">
        <f t="shared" ref="B11:M11" si="2">SUM(B12:B12)</f>
        <v>0</v>
      </c>
      <c r="C11" s="160">
        <f t="shared" si="2"/>
        <v>1</v>
      </c>
      <c r="D11" s="160">
        <f t="shared" si="2"/>
        <v>4</v>
      </c>
      <c r="E11" s="160">
        <f t="shared" si="2"/>
        <v>1</v>
      </c>
      <c r="F11" s="161">
        <f t="shared" si="2"/>
        <v>0</v>
      </c>
      <c r="G11" s="160">
        <f t="shared" si="2"/>
        <v>1</v>
      </c>
      <c r="H11" s="160">
        <f t="shared" si="2"/>
        <v>1</v>
      </c>
      <c r="I11" s="161">
        <f t="shared" si="2"/>
        <v>0</v>
      </c>
      <c r="J11" s="161">
        <f t="shared" si="2"/>
        <v>0</v>
      </c>
      <c r="K11" s="161">
        <f t="shared" si="2"/>
        <v>0</v>
      </c>
      <c r="L11" s="160">
        <f t="shared" si="2"/>
        <v>1</v>
      </c>
      <c r="M11" s="161">
        <f t="shared" si="2"/>
        <v>0</v>
      </c>
      <c r="N11" s="546">
        <f t="shared" si="1"/>
        <v>9</v>
      </c>
    </row>
    <row r="12" spans="1:14" ht="15" customHeight="1" x14ac:dyDescent="0.2">
      <c r="A12" s="532" t="s">
        <v>203</v>
      </c>
      <c r="B12" s="540">
        <v>0</v>
      </c>
      <c r="C12" s="162">
        <v>1</v>
      </c>
      <c r="D12" s="162">
        <v>4</v>
      </c>
      <c r="E12" s="162">
        <v>1</v>
      </c>
      <c r="F12" s="163">
        <v>0</v>
      </c>
      <c r="G12" s="162">
        <v>1</v>
      </c>
      <c r="H12" s="162">
        <v>1</v>
      </c>
      <c r="I12" s="163">
        <v>0</v>
      </c>
      <c r="J12" s="163">
        <v>0</v>
      </c>
      <c r="K12" s="163">
        <v>0</v>
      </c>
      <c r="L12" s="162">
        <v>1</v>
      </c>
      <c r="M12" s="163">
        <v>0</v>
      </c>
      <c r="N12" s="545">
        <f t="shared" si="1"/>
        <v>9</v>
      </c>
    </row>
    <row r="13" spans="1:14" s="19" customFormat="1" ht="22.5" customHeight="1" x14ac:dyDescent="0.25">
      <c r="A13" s="531" t="s">
        <v>204</v>
      </c>
      <c r="B13" s="541">
        <f t="shared" ref="B13:M13" si="3">SUM(B14:B14)</f>
        <v>2</v>
      </c>
      <c r="C13" s="160">
        <f t="shared" si="3"/>
        <v>3</v>
      </c>
      <c r="D13" s="160">
        <f t="shared" si="3"/>
        <v>5</v>
      </c>
      <c r="E13" s="161">
        <f t="shared" si="3"/>
        <v>0</v>
      </c>
      <c r="F13" s="160">
        <f t="shared" si="3"/>
        <v>2</v>
      </c>
      <c r="G13" s="160">
        <f t="shared" si="3"/>
        <v>1</v>
      </c>
      <c r="H13" s="160">
        <f t="shared" si="3"/>
        <v>1</v>
      </c>
      <c r="I13" s="161">
        <f t="shared" si="3"/>
        <v>0</v>
      </c>
      <c r="J13" s="160">
        <f t="shared" si="3"/>
        <v>3</v>
      </c>
      <c r="K13" s="160">
        <f t="shared" si="3"/>
        <v>2</v>
      </c>
      <c r="L13" s="160">
        <f t="shared" si="3"/>
        <v>4</v>
      </c>
      <c r="M13" s="160">
        <f t="shared" si="3"/>
        <v>5</v>
      </c>
      <c r="N13" s="546">
        <f t="shared" si="1"/>
        <v>28</v>
      </c>
    </row>
    <row r="14" spans="1:14" s="144" customFormat="1" ht="15" customHeight="1" x14ac:dyDescent="0.25">
      <c r="A14" s="530" t="s">
        <v>205</v>
      </c>
      <c r="B14" s="538">
        <v>2</v>
      </c>
      <c r="C14" s="162">
        <v>3</v>
      </c>
      <c r="D14" s="162">
        <v>5</v>
      </c>
      <c r="E14" s="163">
        <v>0</v>
      </c>
      <c r="F14" s="162">
        <v>2</v>
      </c>
      <c r="G14" s="162">
        <v>1</v>
      </c>
      <c r="H14" s="162">
        <v>1</v>
      </c>
      <c r="I14" s="163">
        <v>0</v>
      </c>
      <c r="J14" s="162">
        <v>3</v>
      </c>
      <c r="K14" s="162">
        <v>2</v>
      </c>
      <c r="L14" s="162">
        <v>4</v>
      </c>
      <c r="M14" s="162">
        <v>5</v>
      </c>
      <c r="N14" s="545">
        <f t="shared" si="1"/>
        <v>28</v>
      </c>
    </row>
    <row r="15" spans="1:14" s="19" customFormat="1" ht="22.5" customHeight="1" x14ac:dyDescent="0.25">
      <c r="A15" s="531" t="s">
        <v>206</v>
      </c>
      <c r="B15" s="541">
        <f t="shared" ref="B15:M15" si="4">SUM(B16)</f>
        <v>1</v>
      </c>
      <c r="C15" s="160">
        <f t="shared" si="4"/>
        <v>1</v>
      </c>
      <c r="D15" s="160">
        <f t="shared" si="4"/>
        <v>4</v>
      </c>
      <c r="E15" s="161">
        <f t="shared" si="4"/>
        <v>0</v>
      </c>
      <c r="F15" s="161">
        <f t="shared" si="4"/>
        <v>0</v>
      </c>
      <c r="G15" s="161">
        <f t="shared" si="4"/>
        <v>0</v>
      </c>
      <c r="H15" s="161">
        <f t="shared" si="4"/>
        <v>0</v>
      </c>
      <c r="I15" s="161">
        <f t="shared" si="4"/>
        <v>0</v>
      </c>
      <c r="J15" s="161">
        <f t="shared" si="4"/>
        <v>0</v>
      </c>
      <c r="K15" s="161">
        <f t="shared" si="4"/>
        <v>0</v>
      </c>
      <c r="L15" s="161">
        <f t="shared" si="4"/>
        <v>0</v>
      </c>
      <c r="M15" s="161">
        <f t="shared" si="4"/>
        <v>0</v>
      </c>
      <c r="N15" s="546">
        <f t="shared" si="1"/>
        <v>6</v>
      </c>
    </row>
    <row r="16" spans="1:14" s="144" customFormat="1" ht="15" customHeight="1" x14ac:dyDescent="0.25">
      <c r="A16" s="532" t="s">
        <v>206</v>
      </c>
      <c r="B16" s="538">
        <v>1</v>
      </c>
      <c r="C16" s="162">
        <v>1</v>
      </c>
      <c r="D16" s="162">
        <v>4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  <c r="M16" s="163">
        <v>0</v>
      </c>
      <c r="N16" s="545">
        <f t="shared" si="1"/>
        <v>6</v>
      </c>
    </row>
    <row r="17" spans="1:14" s="19" customFormat="1" ht="22.5" customHeight="1" x14ac:dyDescent="0.25">
      <c r="A17" s="531" t="s">
        <v>207</v>
      </c>
      <c r="B17" s="541">
        <f t="shared" ref="B17:M17" si="5">SUM(B18:B18)</f>
        <v>14</v>
      </c>
      <c r="C17" s="160">
        <f t="shared" si="5"/>
        <v>3</v>
      </c>
      <c r="D17" s="160">
        <f t="shared" si="5"/>
        <v>2</v>
      </c>
      <c r="E17" s="161">
        <f t="shared" si="5"/>
        <v>0</v>
      </c>
      <c r="F17" s="161">
        <f t="shared" si="5"/>
        <v>0</v>
      </c>
      <c r="G17" s="160">
        <f t="shared" si="5"/>
        <v>1</v>
      </c>
      <c r="H17" s="161">
        <f t="shared" si="5"/>
        <v>0</v>
      </c>
      <c r="I17" s="161">
        <f t="shared" si="5"/>
        <v>0</v>
      </c>
      <c r="J17" s="161">
        <f t="shared" si="5"/>
        <v>0</v>
      </c>
      <c r="K17" s="161">
        <f t="shared" si="5"/>
        <v>0</v>
      </c>
      <c r="L17" s="161">
        <f t="shared" si="5"/>
        <v>0</v>
      </c>
      <c r="M17" s="161">
        <f t="shared" si="5"/>
        <v>0</v>
      </c>
      <c r="N17" s="546">
        <f t="shared" si="1"/>
        <v>20</v>
      </c>
    </row>
    <row r="18" spans="1:14" s="144" customFormat="1" ht="15" customHeight="1" x14ac:dyDescent="0.25">
      <c r="A18" s="532" t="s">
        <v>207</v>
      </c>
      <c r="B18" s="538">
        <v>14</v>
      </c>
      <c r="C18" s="162">
        <v>3</v>
      </c>
      <c r="D18" s="162">
        <v>2</v>
      </c>
      <c r="E18" s="163">
        <v>0</v>
      </c>
      <c r="F18" s="163">
        <v>0</v>
      </c>
      <c r="G18" s="162">
        <v>1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  <c r="M18" s="163">
        <v>0</v>
      </c>
      <c r="N18" s="545">
        <f t="shared" si="1"/>
        <v>20</v>
      </c>
    </row>
    <row r="19" spans="1:14" s="19" customFormat="1" ht="22.5" customHeight="1" x14ac:dyDescent="0.25">
      <c r="A19" s="529" t="s">
        <v>208</v>
      </c>
      <c r="B19" s="541">
        <f t="shared" ref="B19:M19" si="6">SUM(B20)</f>
        <v>2</v>
      </c>
      <c r="C19" s="160">
        <f t="shared" si="6"/>
        <v>1</v>
      </c>
      <c r="D19" s="161">
        <f t="shared" si="6"/>
        <v>0</v>
      </c>
      <c r="E19" s="161">
        <f t="shared" si="6"/>
        <v>0</v>
      </c>
      <c r="F19" s="161">
        <f t="shared" si="6"/>
        <v>0</v>
      </c>
      <c r="G19" s="161">
        <f t="shared" si="6"/>
        <v>0</v>
      </c>
      <c r="H19" s="161">
        <f t="shared" si="6"/>
        <v>0</v>
      </c>
      <c r="I19" s="160">
        <f t="shared" si="6"/>
        <v>2</v>
      </c>
      <c r="J19" s="161">
        <f t="shared" si="6"/>
        <v>0</v>
      </c>
      <c r="K19" s="161">
        <f t="shared" si="6"/>
        <v>0</v>
      </c>
      <c r="L19" s="161">
        <f t="shared" si="6"/>
        <v>0</v>
      </c>
      <c r="M19" s="161">
        <f t="shared" si="6"/>
        <v>0</v>
      </c>
      <c r="N19" s="546">
        <f t="shared" si="1"/>
        <v>5</v>
      </c>
    </row>
    <row r="20" spans="1:14" s="144" customFormat="1" ht="15" customHeight="1" x14ac:dyDescent="0.25">
      <c r="A20" s="530" t="s">
        <v>208</v>
      </c>
      <c r="B20" s="538">
        <v>2</v>
      </c>
      <c r="C20" s="162">
        <v>1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2">
        <v>2</v>
      </c>
      <c r="J20" s="163">
        <v>0</v>
      </c>
      <c r="K20" s="163">
        <v>0</v>
      </c>
      <c r="L20" s="163">
        <v>0</v>
      </c>
      <c r="M20" s="163">
        <v>0</v>
      </c>
      <c r="N20" s="545">
        <f t="shared" si="1"/>
        <v>5</v>
      </c>
    </row>
    <row r="21" spans="1:14" s="19" customFormat="1" ht="22.5" customHeight="1" x14ac:dyDescent="0.25">
      <c r="A21" s="531" t="s">
        <v>209</v>
      </c>
      <c r="B21" s="541">
        <f>SUM(B22)</f>
        <v>4</v>
      </c>
      <c r="C21" s="160">
        <f t="shared" ref="C21:M21" si="7">SUM(C22)</f>
        <v>3</v>
      </c>
      <c r="D21" s="160">
        <f t="shared" si="7"/>
        <v>3</v>
      </c>
      <c r="E21" s="161">
        <f t="shared" si="7"/>
        <v>0</v>
      </c>
      <c r="F21" s="161">
        <f t="shared" si="7"/>
        <v>0</v>
      </c>
      <c r="G21" s="161">
        <f t="shared" si="7"/>
        <v>0</v>
      </c>
      <c r="H21" s="160">
        <f t="shared" si="7"/>
        <v>5</v>
      </c>
      <c r="I21" s="160">
        <f t="shared" si="7"/>
        <v>2</v>
      </c>
      <c r="J21" s="160">
        <f t="shared" si="7"/>
        <v>2</v>
      </c>
      <c r="K21" s="161">
        <f t="shared" si="7"/>
        <v>0</v>
      </c>
      <c r="L21" s="160">
        <f t="shared" si="7"/>
        <v>1</v>
      </c>
      <c r="M21" s="160">
        <f t="shared" si="7"/>
        <v>2</v>
      </c>
      <c r="N21" s="546">
        <f t="shared" si="1"/>
        <v>22</v>
      </c>
    </row>
    <row r="22" spans="1:14" s="144" customFormat="1" ht="15" customHeight="1" x14ac:dyDescent="0.25">
      <c r="A22" s="532" t="s">
        <v>209</v>
      </c>
      <c r="B22" s="538">
        <v>4</v>
      </c>
      <c r="C22" s="162">
        <v>3</v>
      </c>
      <c r="D22" s="162">
        <v>3</v>
      </c>
      <c r="E22" s="163">
        <v>0</v>
      </c>
      <c r="F22" s="163">
        <v>0</v>
      </c>
      <c r="G22" s="163">
        <v>0</v>
      </c>
      <c r="H22" s="162">
        <v>5</v>
      </c>
      <c r="I22" s="162">
        <v>2</v>
      </c>
      <c r="J22" s="162">
        <v>2</v>
      </c>
      <c r="K22" s="163">
        <v>0</v>
      </c>
      <c r="L22" s="162">
        <v>1</v>
      </c>
      <c r="M22" s="162">
        <v>2</v>
      </c>
      <c r="N22" s="545">
        <f t="shared" si="1"/>
        <v>22</v>
      </c>
    </row>
    <row r="23" spans="1:14" s="19" customFormat="1" ht="22.5" customHeight="1" x14ac:dyDescent="0.25">
      <c r="A23" s="531" t="s">
        <v>210</v>
      </c>
      <c r="B23" s="541">
        <f t="shared" ref="B23:M23" si="8">SUM(B24:B26)</f>
        <v>1</v>
      </c>
      <c r="C23" s="160">
        <f t="shared" si="8"/>
        <v>4</v>
      </c>
      <c r="D23" s="160">
        <f t="shared" si="8"/>
        <v>2</v>
      </c>
      <c r="E23" s="160">
        <f t="shared" si="8"/>
        <v>2</v>
      </c>
      <c r="F23" s="161">
        <f t="shared" si="8"/>
        <v>0</v>
      </c>
      <c r="G23" s="161">
        <f t="shared" si="8"/>
        <v>0</v>
      </c>
      <c r="H23" s="160">
        <f t="shared" si="8"/>
        <v>2</v>
      </c>
      <c r="I23" s="160">
        <f t="shared" si="8"/>
        <v>2</v>
      </c>
      <c r="J23" s="161">
        <f t="shared" si="8"/>
        <v>0</v>
      </c>
      <c r="K23" s="161">
        <f t="shared" si="8"/>
        <v>1</v>
      </c>
      <c r="L23" s="160">
        <f t="shared" si="8"/>
        <v>1</v>
      </c>
      <c r="M23" s="160">
        <f t="shared" si="8"/>
        <v>1</v>
      </c>
      <c r="N23" s="546">
        <f t="shared" si="1"/>
        <v>16</v>
      </c>
    </row>
    <row r="24" spans="1:14" s="144" customFormat="1" ht="15" customHeight="1" x14ac:dyDescent="0.25">
      <c r="A24" s="532" t="s">
        <v>210</v>
      </c>
      <c r="B24" s="538">
        <v>1</v>
      </c>
      <c r="C24" s="162">
        <v>1</v>
      </c>
      <c r="D24" s="162">
        <v>2</v>
      </c>
      <c r="E24" s="163">
        <v>0</v>
      </c>
      <c r="F24" s="163">
        <v>0</v>
      </c>
      <c r="G24" s="163">
        <v>0</v>
      </c>
      <c r="H24" s="162">
        <v>1</v>
      </c>
      <c r="I24" s="163">
        <v>0</v>
      </c>
      <c r="J24" s="163">
        <v>0</v>
      </c>
      <c r="K24" s="163">
        <v>0</v>
      </c>
      <c r="L24" s="162">
        <v>1</v>
      </c>
      <c r="M24" s="162">
        <v>1</v>
      </c>
      <c r="N24" s="545">
        <f t="shared" si="1"/>
        <v>7</v>
      </c>
    </row>
    <row r="25" spans="1:14" ht="15" customHeight="1" x14ac:dyDescent="0.2">
      <c r="A25" s="532" t="s">
        <v>211</v>
      </c>
      <c r="B25" s="540">
        <v>0</v>
      </c>
      <c r="C25" s="163">
        <v>0</v>
      </c>
      <c r="D25" s="163">
        <v>0</v>
      </c>
      <c r="E25" s="162">
        <v>2</v>
      </c>
      <c r="F25" s="163">
        <v>0</v>
      </c>
      <c r="G25" s="163">
        <v>0</v>
      </c>
      <c r="H25" s="162">
        <v>1</v>
      </c>
      <c r="I25" s="162">
        <v>2</v>
      </c>
      <c r="J25" s="163">
        <v>0</v>
      </c>
      <c r="K25" s="162">
        <v>1</v>
      </c>
      <c r="L25" s="163">
        <v>0</v>
      </c>
      <c r="M25" s="163">
        <v>0</v>
      </c>
      <c r="N25" s="545">
        <f t="shared" si="1"/>
        <v>6</v>
      </c>
    </row>
    <row r="26" spans="1:14" s="144" customFormat="1" ht="15" customHeight="1" x14ac:dyDescent="0.25">
      <c r="A26" s="532" t="s">
        <v>212</v>
      </c>
      <c r="B26" s="540">
        <v>0</v>
      </c>
      <c r="C26" s="162">
        <v>3</v>
      </c>
      <c r="D26" s="163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163">
        <v>0</v>
      </c>
      <c r="N26" s="545">
        <f t="shared" si="1"/>
        <v>3</v>
      </c>
    </row>
    <row r="27" spans="1:14" s="19" customFormat="1" ht="22.5" customHeight="1" x14ac:dyDescent="0.25">
      <c r="A27" s="531" t="s">
        <v>213</v>
      </c>
      <c r="B27" s="541">
        <f>SUM(B28:B31)</f>
        <v>1</v>
      </c>
      <c r="C27" s="161">
        <f t="shared" ref="C27:M27" si="9">SUM(C28:C31)</f>
        <v>0</v>
      </c>
      <c r="D27" s="160">
        <f t="shared" si="9"/>
        <v>1</v>
      </c>
      <c r="E27" s="161">
        <f t="shared" si="9"/>
        <v>0</v>
      </c>
      <c r="F27" s="160">
        <f t="shared" si="9"/>
        <v>1</v>
      </c>
      <c r="G27" s="160">
        <f t="shared" si="9"/>
        <v>1</v>
      </c>
      <c r="H27" s="161">
        <f t="shared" si="9"/>
        <v>0</v>
      </c>
      <c r="I27" s="160">
        <f t="shared" si="9"/>
        <v>1</v>
      </c>
      <c r="J27" s="161">
        <f t="shared" si="9"/>
        <v>0</v>
      </c>
      <c r="K27" s="161">
        <f t="shared" si="9"/>
        <v>1</v>
      </c>
      <c r="L27" s="160">
        <f t="shared" si="9"/>
        <v>2</v>
      </c>
      <c r="M27" s="160">
        <f t="shared" si="9"/>
        <v>4</v>
      </c>
      <c r="N27" s="546">
        <f t="shared" si="1"/>
        <v>12</v>
      </c>
    </row>
    <row r="28" spans="1:14" ht="15" customHeight="1" x14ac:dyDescent="0.2">
      <c r="A28" s="532" t="s">
        <v>214</v>
      </c>
      <c r="B28" s="538">
        <v>1</v>
      </c>
      <c r="C28" s="163">
        <v>0</v>
      </c>
      <c r="D28" s="163">
        <v>0</v>
      </c>
      <c r="E28" s="163">
        <v>0</v>
      </c>
      <c r="F28" s="162">
        <v>1</v>
      </c>
      <c r="G28" s="163">
        <v>0</v>
      </c>
      <c r="H28" s="163">
        <v>0</v>
      </c>
      <c r="I28" s="162">
        <v>1</v>
      </c>
      <c r="J28" s="163">
        <v>0</v>
      </c>
      <c r="K28" s="163">
        <v>0</v>
      </c>
      <c r="L28" s="162">
        <v>2</v>
      </c>
      <c r="M28" s="162">
        <v>4</v>
      </c>
      <c r="N28" s="545">
        <f t="shared" si="1"/>
        <v>9</v>
      </c>
    </row>
    <row r="29" spans="1:14" ht="15" customHeight="1" x14ac:dyDescent="0.2">
      <c r="A29" s="532" t="s">
        <v>215</v>
      </c>
      <c r="B29" s="540">
        <v>0</v>
      </c>
      <c r="C29" s="163">
        <v>0</v>
      </c>
      <c r="D29" s="162">
        <v>1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545">
        <f t="shared" si="1"/>
        <v>1</v>
      </c>
    </row>
    <row r="30" spans="1:14" s="144" customFormat="1" ht="15" customHeight="1" x14ac:dyDescent="0.25">
      <c r="A30" s="532" t="s">
        <v>216</v>
      </c>
      <c r="B30" s="540">
        <v>0</v>
      </c>
      <c r="C30" s="163">
        <v>0</v>
      </c>
      <c r="D30" s="163">
        <v>0</v>
      </c>
      <c r="E30" s="163">
        <v>0</v>
      </c>
      <c r="F30" s="163">
        <v>0</v>
      </c>
      <c r="G30" s="162">
        <v>1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545">
        <f t="shared" si="1"/>
        <v>1</v>
      </c>
    </row>
    <row r="31" spans="1:14" ht="15" customHeight="1" x14ac:dyDescent="0.2">
      <c r="A31" s="532" t="s">
        <v>217</v>
      </c>
      <c r="B31" s="540">
        <v>0</v>
      </c>
      <c r="C31" s="163">
        <v>0</v>
      </c>
      <c r="D31" s="163">
        <v>0</v>
      </c>
      <c r="E31" s="163">
        <v>0</v>
      </c>
      <c r="F31" s="163">
        <v>0</v>
      </c>
      <c r="G31" s="163">
        <v>0</v>
      </c>
      <c r="H31" s="163">
        <v>0</v>
      </c>
      <c r="I31" s="163">
        <v>0</v>
      </c>
      <c r="J31" s="163">
        <v>0</v>
      </c>
      <c r="K31" s="162">
        <v>1</v>
      </c>
      <c r="L31" s="163">
        <v>0</v>
      </c>
      <c r="M31" s="163">
        <v>0</v>
      </c>
      <c r="N31" s="545">
        <f t="shared" si="1"/>
        <v>1</v>
      </c>
    </row>
    <row r="32" spans="1:14" s="19" customFormat="1" ht="22.5" customHeight="1" x14ac:dyDescent="0.25">
      <c r="A32" s="531" t="s">
        <v>218</v>
      </c>
      <c r="B32" s="541">
        <f t="shared" ref="B32:M32" si="10">SUM(B33)</f>
        <v>2</v>
      </c>
      <c r="C32" s="161">
        <f t="shared" si="10"/>
        <v>0</v>
      </c>
      <c r="D32" s="160">
        <f t="shared" si="10"/>
        <v>1</v>
      </c>
      <c r="E32" s="160">
        <f t="shared" si="10"/>
        <v>3</v>
      </c>
      <c r="F32" s="160">
        <f t="shared" si="10"/>
        <v>2</v>
      </c>
      <c r="G32" s="161">
        <f t="shared" si="10"/>
        <v>0</v>
      </c>
      <c r="H32" s="160">
        <f t="shared" si="10"/>
        <v>2</v>
      </c>
      <c r="I32" s="160">
        <f t="shared" si="10"/>
        <v>1</v>
      </c>
      <c r="J32" s="161">
        <f t="shared" si="10"/>
        <v>0</v>
      </c>
      <c r="K32" s="161">
        <f t="shared" si="10"/>
        <v>0</v>
      </c>
      <c r="L32" s="161">
        <f t="shared" si="10"/>
        <v>0</v>
      </c>
      <c r="M32" s="160">
        <f t="shared" si="10"/>
        <v>2</v>
      </c>
      <c r="N32" s="546">
        <f t="shared" si="1"/>
        <v>13</v>
      </c>
    </row>
    <row r="33" spans="1:14" ht="15" customHeight="1" x14ac:dyDescent="0.2">
      <c r="A33" s="532" t="s">
        <v>219</v>
      </c>
      <c r="B33" s="538">
        <v>2</v>
      </c>
      <c r="C33" s="163">
        <v>0</v>
      </c>
      <c r="D33" s="162">
        <v>1</v>
      </c>
      <c r="E33" s="162">
        <v>3</v>
      </c>
      <c r="F33" s="162">
        <v>2</v>
      </c>
      <c r="G33" s="163">
        <v>0</v>
      </c>
      <c r="H33" s="162">
        <v>2</v>
      </c>
      <c r="I33" s="162">
        <v>1</v>
      </c>
      <c r="J33" s="163">
        <v>0</v>
      </c>
      <c r="K33" s="163">
        <v>0</v>
      </c>
      <c r="L33" s="163">
        <v>0</v>
      </c>
      <c r="M33" s="162">
        <v>2</v>
      </c>
      <c r="N33" s="545">
        <f t="shared" si="1"/>
        <v>13</v>
      </c>
    </row>
    <row r="34" spans="1:14" s="19" customFormat="1" ht="22.5" customHeight="1" x14ac:dyDescent="0.25">
      <c r="A34" s="531" t="s">
        <v>220</v>
      </c>
      <c r="B34" s="541">
        <f t="shared" ref="B34:M34" si="11">SUM(B35)</f>
        <v>1</v>
      </c>
      <c r="C34" s="160">
        <f t="shared" si="11"/>
        <v>2</v>
      </c>
      <c r="D34" s="160">
        <f t="shared" si="11"/>
        <v>3</v>
      </c>
      <c r="E34" s="161">
        <f t="shared" si="11"/>
        <v>0</v>
      </c>
      <c r="F34" s="160">
        <f t="shared" si="11"/>
        <v>1</v>
      </c>
      <c r="G34" s="161">
        <f t="shared" si="11"/>
        <v>0</v>
      </c>
      <c r="H34" s="160">
        <f t="shared" si="11"/>
        <v>1</v>
      </c>
      <c r="I34" s="161">
        <f t="shared" si="11"/>
        <v>0</v>
      </c>
      <c r="J34" s="161">
        <f t="shared" si="11"/>
        <v>0</v>
      </c>
      <c r="K34" s="161">
        <f t="shared" si="11"/>
        <v>0</v>
      </c>
      <c r="L34" s="160">
        <f t="shared" si="11"/>
        <v>1</v>
      </c>
      <c r="M34" s="161">
        <f t="shared" si="11"/>
        <v>0</v>
      </c>
      <c r="N34" s="546">
        <f t="shared" si="1"/>
        <v>9</v>
      </c>
    </row>
    <row r="35" spans="1:14" s="144" customFormat="1" ht="15" customHeight="1" x14ac:dyDescent="0.25">
      <c r="A35" s="532" t="s">
        <v>221</v>
      </c>
      <c r="B35" s="538">
        <v>1</v>
      </c>
      <c r="C35" s="162">
        <v>2</v>
      </c>
      <c r="D35" s="162">
        <v>3</v>
      </c>
      <c r="E35" s="163">
        <v>0</v>
      </c>
      <c r="F35" s="162">
        <v>1</v>
      </c>
      <c r="G35" s="163">
        <v>0</v>
      </c>
      <c r="H35" s="162">
        <v>1</v>
      </c>
      <c r="I35" s="163">
        <v>0</v>
      </c>
      <c r="J35" s="163">
        <v>0</v>
      </c>
      <c r="K35" s="163">
        <v>0</v>
      </c>
      <c r="L35" s="162">
        <v>1</v>
      </c>
      <c r="M35" s="163">
        <v>0</v>
      </c>
      <c r="N35" s="545">
        <f t="shared" si="1"/>
        <v>9</v>
      </c>
    </row>
    <row r="36" spans="1:14" s="19" customFormat="1" ht="22.5" customHeight="1" x14ac:dyDescent="0.25">
      <c r="A36" s="531" t="s">
        <v>222</v>
      </c>
      <c r="B36" s="541">
        <f t="shared" ref="B36:M36" si="12">SUM(B37)</f>
        <v>31</v>
      </c>
      <c r="C36" s="160">
        <f t="shared" si="12"/>
        <v>44</v>
      </c>
      <c r="D36" s="160">
        <f t="shared" si="12"/>
        <v>12</v>
      </c>
      <c r="E36" s="160">
        <f t="shared" si="12"/>
        <v>17</v>
      </c>
      <c r="F36" s="160">
        <f t="shared" si="12"/>
        <v>13</v>
      </c>
      <c r="G36" s="160">
        <f t="shared" si="12"/>
        <v>9</v>
      </c>
      <c r="H36" s="160">
        <f t="shared" si="12"/>
        <v>17</v>
      </c>
      <c r="I36" s="160">
        <f t="shared" si="12"/>
        <v>6</v>
      </c>
      <c r="J36" s="160">
        <f t="shared" si="12"/>
        <v>12</v>
      </c>
      <c r="K36" s="160">
        <f t="shared" si="12"/>
        <v>7</v>
      </c>
      <c r="L36" s="160">
        <f t="shared" si="12"/>
        <v>20</v>
      </c>
      <c r="M36" s="160">
        <f t="shared" si="12"/>
        <v>24</v>
      </c>
      <c r="N36" s="546">
        <f t="shared" si="1"/>
        <v>212</v>
      </c>
    </row>
    <row r="37" spans="1:14" s="144" customFormat="1" ht="15" customHeight="1" x14ac:dyDescent="0.25">
      <c r="A37" s="532" t="s">
        <v>222</v>
      </c>
      <c r="B37" s="538">
        <v>31</v>
      </c>
      <c r="C37" s="162">
        <v>44</v>
      </c>
      <c r="D37" s="162">
        <v>12</v>
      </c>
      <c r="E37" s="162">
        <v>17</v>
      </c>
      <c r="F37" s="162">
        <v>13</v>
      </c>
      <c r="G37" s="162">
        <v>9</v>
      </c>
      <c r="H37" s="162">
        <v>17</v>
      </c>
      <c r="I37" s="162">
        <v>6</v>
      </c>
      <c r="J37" s="162">
        <v>12</v>
      </c>
      <c r="K37" s="162">
        <v>7</v>
      </c>
      <c r="L37" s="162">
        <v>20</v>
      </c>
      <c r="M37" s="162">
        <v>24</v>
      </c>
      <c r="N37" s="545">
        <f t="shared" si="1"/>
        <v>212</v>
      </c>
    </row>
    <row r="38" spans="1:14" s="19" customFormat="1" ht="22.5" customHeight="1" x14ac:dyDescent="0.25">
      <c r="A38" s="531" t="s">
        <v>223</v>
      </c>
      <c r="B38" s="539">
        <f t="shared" ref="B38:M38" si="13">SUM(B39)</f>
        <v>0</v>
      </c>
      <c r="C38" s="160">
        <f t="shared" si="13"/>
        <v>4</v>
      </c>
      <c r="D38" s="160">
        <f t="shared" si="13"/>
        <v>2</v>
      </c>
      <c r="E38" s="161">
        <f t="shared" si="13"/>
        <v>0</v>
      </c>
      <c r="F38" s="161">
        <f t="shared" si="13"/>
        <v>0</v>
      </c>
      <c r="G38" s="161">
        <f t="shared" si="13"/>
        <v>0</v>
      </c>
      <c r="H38" s="161">
        <f t="shared" si="13"/>
        <v>0</v>
      </c>
      <c r="I38" s="161">
        <f t="shared" si="13"/>
        <v>0</v>
      </c>
      <c r="J38" s="161">
        <f t="shared" si="13"/>
        <v>0</v>
      </c>
      <c r="K38" s="161">
        <f t="shared" si="13"/>
        <v>0</v>
      </c>
      <c r="L38" s="161">
        <f t="shared" si="13"/>
        <v>0</v>
      </c>
      <c r="M38" s="161">
        <f t="shared" si="13"/>
        <v>0</v>
      </c>
      <c r="N38" s="546">
        <f t="shared" si="1"/>
        <v>6</v>
      </c>
    </row>
    <row r="39" spans="1:14" s="144" customFormat="1" ht="15" customHeight="1" x14ac:dyDescent="0.25">
      <c r="A39" s="532" t="s">
        <v>224</v>
      </c>
      <c r="B39" s="540">
        <v>0</v>
      </c>
      <c r="C39" s="162">
        <v>4</v>
      </c>
      <c r="D39" s="162">
        <v>2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545">
        <f t="shared" si="1"/>
        <v>6</v>
      </c>
    </row>
    <row r="40" spans="1:14" s="19" customFormat="1" ht="22.5" customHeight="1" x14ac:dyDescent="0.25">
      <c r="A40" s="531" t="s">
        <v>225</v>
      </c>
      <c r="B40" s="541">
        <f>SUM(B41:B42)</f>
        <v>9</v>
      </c>
      <c r="C40" s="160">
        <f t="shared" ref="C40:M40" si="14">SUM(C41:C42)</f>
        <v>1</v>
      </c>
      <c r="D40" s="160">
        <f t="shared" si="14"/>
        <v>3</v>
      </c>
      <c r="E40" s="160">
        <f t="shared" si="14"/>
        <v>1</v>
      </c>
      <c r="F40" s="161">
        <f t="shared" si="14"/>
        <v>1</v>
      </c>
      <c r="G40" s="161">
        <f t="shared" si="14"/>
        <v>0</v>
      </c>
      <c r="H40" s="160">
        <f t="shared" si="14"/>
        <v>1</v>
      </c>
      <c r="I40" s="161">
        <f t="shared" si="14"/>
        <v>0</v>
      </c>
      <c r="J40" s="161">
        <f t="shared" si="14"/>
        <v>0</v>
      </c>
      <c r="K40" s="161">
        <f t="shared" si="14"/>
        <v>1</v>
      </c>
      <c r="L40" s="161">
        <f t="shared" si="14"/>
        <v>0</v>
      </c>
      <c r="M40" s="161">
        <f t="shared" si="14"/>
        <v>0</v>
      </c>
      <c r="N40" s="546">
        <f t="shared" si="1"/>
        <v>17</v>
      </c>
    </row>
    <row r="41" spans="1:14" s="144" customFormat="1" ht="15" customHeight="1" x14ac:dyDescent="0.25">
      <c r="A41" s="532" t="s">
        <v>225</v>
      </c>
      <c r="B41" s="538">
        <v>8</v>
      </c>
      <c r="C41" s="162">
        <v>1</v>
      </c>
      <c r="D41" s="162">
        <v>2</v>
      </c>
      <c r="E41" s="162">
        <v>1</v>
      </c>
      <c r="F41" s="163">
        <v>0</v>
      </c>
      <c r="G41" s="163">
        <v>0</v>
      </c>
      <c r="H41" s="162">
        <v>1</v>
      </c>
      <c r="I41" s="163">
        <v>0</v>
      </c>
      <c r="J41" s="163">
        <v>0</v>
      </c>
      <c r="K41" s="163">
        <v>0</v>
      </c>
      <c r="L41" s="163">
        <v>0</v>
      </c>
      <c r="M41" s="163">
        <v>0</v>
      </c>
      <c r="N41" s="545">
        <f t="shared" si="1"/>
        <v>13</v>
      </c>
    </row>
    <row r="42" spans="1:14" ht="15" customHeight="1" x14ac:dyDescent="0.2">
      <c r="A42" s="530" t="s">
        <v>226</v>
      </c>
      <c r="B42" s="538">
        <v>1</v>
      </c>
      <c r="C42" s="163">
        <v>0</v>
      </c>
      <c r="D42" s="162">
        <v>1</v>
      </c>
      <c r="E42" s="163">
        <v>0</v>
      </c>
      <c r="F42" s="162">
        <v>1</v>
      </c>
      <c r="G42" s="163">
        <v>0</v>
      </c>
      <c r="H42" s="163">
        <v>0</v>
      </c>
      <c r="I42" s="163">
        <v>0</v>
      </c>
      <c r="J42" s="163">
        <v>0</v>
      </c>
      <c r="K42" s="162">
        <v>1</v>
      </c>
      <c r="L42" s="163">
        <v>0</v>
      </c>
      <c r="M42" s="163">
        <v>0</v>
      </c>
      <c r="N42" s="545">
        <f t="shared" si="1"/>
        <v>4</v>
      </c>
    </row>
    <row r="43" spans="1:14" s="19" customFormat="1" ht="22.5" customHeight="1" x14ac:dyDescent="0.25">
      <c r="A43" s="529" t="s">
        <v>227</v>
      </c>
      <c r="B43" s="541">
        <f>SUM(B44)</f>
        <v>1</v>
      </c>
      <c r="C43" s="161">
        <f t="shared" ref="C43:M43" si="15">SUM(C44)</f>
        <v>0</v>
      </c>
      <c r="D43" s="160">
        <f t="shared" si="15"/>
        <v>1</v>
      </c>
      <c r="E43" s="161">
        <f t="shared" si="15"/>
        <v>0</v>
      </c>
      <c r="F43" s="161">
        <f t="shared" si="15"/>
        <v>0</v>
      </c>
      <c r="G43" s="161">
        <f t="shared" si="15"/>
        <v>0</v>
      </c>
      <c r="H43" s="161">
        <f t="shared" si="15"/>
        <v>0</v>
      </c>
      <c r="I43" s="161">
        <f t="shared" si="15"/>
        <v>0</v>
      </c>
      <c r="J43" s="161">
        <f t="shared" si="15"/>
        <v>0</v>
      </c>
      <c r="K43" s="161">
        <f t="shared" si="15"/>
        <v>0</v>
      </c>
      <c r="L43" s="161">
        <f t="shared" si="15"/>
        <v>0</v>
      </c>
      <c r="M43" s="161">
        <f t="shared" si="15"/>
        <v>0</v>
      </c>
      <c r="N43" s="546">
        <f t="shared" si="1"/>
        <v>2</v>
      </c>
    </row>
    <row r="44" spans="1:14" ht="15" customHeight="1" x14ac:dyDescent="0.2">
      <c r="A44" s="530" t="s">
        <v>228</v>
      </c>
      <c r="B44" s="538">
        <v>1</v>
      </c>
      <c r="C44" s="163">
        <v>0</v>
      </c>
      <c r="D44" s="162">
        <v>1</v>
      </c>
      <c r="E44" s="163">
        <v>0</v>
      </c>
      <c r="F44" s="163">
        <v>0</v>
      </c>
      <c r="G44" s="163">
        <v>0</v>
      </c>
      <c r="H44" s="163">
        <v>0</v>
      </c>
      <c r="I44" s="163">
        <v>0</v>
      </c>
      <c r="J44" s="163">
        <v>0</v>
      </c>
      <c r="K44" s="163">
        <v>0</v>
      </c>
      <c r="L44" s="163">
        <v>0</v>
      </c>
      <c r="M44" s="163">
        <v>0</v>
      </c>
      <c r="N44" s="545">
        <f t="shared" si="1"/>
        <v>2</v>
      </c>
    </row>
    <row r="45" spans="1:14" s="19" customFormat="1" ht="22.5" customHeight="1" x14ac:dyDescent="0.25">
      <c r="A45" s="531" t="s">
        <v>229</v>
      </c>
      <c r="B45" s="539">
        <f t="shared" ref="B45:L45" si="16">SUM(B46:B46)</f>
        <v>0</v>
      </c>
      <c r="C45" s="161">
        <f t="shared" si="16"/>
        <v>0</v>
      </c>
      <c r="D45" s="161">
        <f t="shared" si="16"/>
        <v>0</v>
      </c>
      <c r="E45" s="161">
        <f t="shared" si="16"/>
        <v>0</v>
      </c>
      <c r="F45" s="161">
        <f t="shared" si="16"/>
        <v>0</v>
      </c>
      <c r="G45" s="161">
        <f t="shared" si="16"/>
        <v>0</v>
      </c>
      <c r="H45" s="161">
        <f t="shared" si="16"/>
        <v>0</v>
      </c>
      <c r="I45" s="161">
        <f t="shared" si="16"/>
        <v>0</v>
      </c>
      <c r="J45" s="161">
        <f t="shared" si="16"/>
        <v>0</v>
      </c>
      <c r="K45" s="161">
        <f t="shared" si="16"/>
        <v>0</v>
      </c>
      <c r="L45" s="160">
        <f t="shared" si="16"/>
        <v>1</v>
      </c>
      <c r="M45" s="161">
        <v>0</v>
      </c>
      <c r="N45" s="546">
        <f t="shared" si="1"/>
        <v>1</v>
      </c>
    </row>
    <row r="46" spans="1:14" s="144" customFormat="1" ht="15" customHeight="1" x14ac:dyDescent="0.25">
      <c r="A46" s="532" t="s">
        <v>230</v>
      </c>
      <c r="B46" s="540">
        <v>0</v>
      </c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2">
        <v>1</v>
      </c>
      <c r="M46" s="163">
        <v>0</v>
      </c>
      <c r="N46" s="545">
        <f t="shared" si="1"/>
        <v>1</v>
      </c>
    </row>
    <row r="47" spans="1:14" s="19" customFormat="1" ht="22.5" customHeight="1" x14ac:dyDescent="0.25">
      <c r="A47" s="531" t="s">
        <v>231</v>
      </c>
      <c r="B47" s="541">
        <f t="shared" ref="B47:L47" si="17">SUM(B48)</f>
        <v>2</v>
      </c>
      <c r="C47" s="161">
        <f t="shared" si="17"/>
        <v>0</v>
      </c>
      <c r="D47" s="161">
        <f t="shared" si="17"/>
        <v>0</v>
      </c>
      <c r="E47" s="161">
        <f t="shared" si="17"/>
        <v>0</v>
      </c>
      <c r="F47" s="161">
        <f t="shared" si="17"/>
        <v>0</v>
      </c>
      <c r="G47" s="161">
        <f t="shared" si="17"/>
        <v>0</v>
      </c>
      <c r="H47" s="161">
        <f t="shared" si="17"/>
        <v>0</v>
      </c>
      <c r="I47" s="161">
        <f t="shared" si="17"/>
        <v>0</v>
      </c>
      <c r="J47" s="160">
        <f t="shared" si="17"/>
        <v>1</v>
      </c>
      <c r="K47" s="161">
        <f t="shared" si="17"/>
        <v>0</v>
      </c>
      <c r="L47" s="161">
        <f t="shared" si="17"/>
        <v>0</v>
      </c>
      <c r="M47" s="161">
        <v>0</v>
      </c>
      <c r="N47" s="546">
        <f t="shared" si="1"/>
        <v>3</v>
      </c>
    </row>
    <row r="48" spans="1:14" s="102" customFormat="1" ht="15" customHeight="1" x14ac:dyDescent="0.2">
      <c r="A48" s="532" t="s">
        <v>231</v>
      </c>
      <c r="B48" s="538">
        <v>2</v>
      </c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2">
        <v>1</v>
      </c>
      <c r="K48" s="163">
        <v>0</v>
      </c>
      <c r="L48" s="163">
        <v>0</v>
      </c>
      <c r="M48" s="163">
        <v>0</v>
      </c>
      <c r="N48" s="545">
        <f t="shared" si="1"/>
        <v>3</v>
      </c>
    </row>
    <row r="49" spans="1:16" ht="15" customHeight="1" thickBot="1" x14ac:dyDescent="0.25">
      <c r="A49" s="372"/>
      <c r="B49" s="542"/>
      <c r="C49" s="543"/>
      <c r="D49" s="543"/>
      <c r="E49" s="543"/>
      <c r="F49" s="543"/>
      <c r="G49" s="543"/>
      <c r="H49" s="543"/>
      <c r="I49" s="543"/>
      <c r="J49" s="543"/>
      <c r="K49" s="543"/>
      <c r="L49" s="543"/>
      <c r="M49" s="543"/>
      <c r="N49" s="547"/>
    </row>
    <row r="50" spans="1:16" s="144" customFormat="1" ht="31.5" customHeight="1" x14ac:dyDescent="0.25">
      <c r="A50" s="527" t="s">
        <v>133</v>
      </c>
      <c r="B50" s="548">
        <f>SUM(B9,B11,B13,B15,B17,B19,B21,B23,B27,B32,B34,B36,B38,B40,B43,B45,B47)</f>
        <v>74</v>
      </c>
      <c r="C50" s="549">
        <f t="shared" ref="C50:N50" si="18">SUM(C9,C11,C13,C15,C17,C19,C21,C23,C27,C32,C34,C36,C38,C40,C43,C45,C47)</f>
        <v>67</v>
      </c>
      <c r="D50" s="549">
        <f t="shared" si="18"/>
        <v>43</v>
      </c>
      <c r="E50" s="549">
        <f t="shared" si="18"/>
        <v>24</v>
      </c>
      <c r="F50" s="549">
        <f t="shared" si="18"/>
        <v>20</v>
      </c>
      <c r="G50" s="549">
        <f t="shared" si="18"/>
        <v>13</v>
      </c>
      <c r="H50" s="549">
        <f t="shared" si="18"/>
        <v>30</v>
      </c>
      <c r="I50" s="549">
        <f t="shared" si="18"/>
        <v>14</v>
      </c>
      <c r="J50" s="549">
        <f t="shared" si="18"/>
        <v>18</v>
      </c>
      <c r="K50" s="549">
        <f t="shared" si="18"/>
        <v>13</v>
      </c>
      <c r="L50" s="549">
        <f t="shared" si="18"/>
        <v>31</v>
      </c>
      <c r="M50" s="550">
        <f t="shared" si="18"/>
        <v>40</v>
      </c>
      <c r="N50" s="528">
        <f t="shared" si="18"/>
        <v>387</v>
      </c>
    </row>
    <row r="51" spans="1:16" ht="27" customHeight="1" x14ac:dyDescent="0.2">
      <c r="A51" s="874" t="s">
        <v>158</v>
      </c>
      <c r="B51" s="874"/>
      <c r="C51" s="874"/>
      <c r="D51" s="874"/>
      <c r="E51" s="874"/>
      <c r="F51" s="874"/>
      <c r="G51" s="874"/>
      <c r="H51" s="874"/>
      <c r="I51" s="874"/>
      <c r="J51" s="874"/>
      <c r="K51" s="874"/>
      <c r="L51" s="874"/>
      <c r="M51" s="874"/>
      <c r="N51" s="874"/>
      <c r="O51" s="164"/>
      <c r="P51" s="164"/>
    </row>
    <row r="52" spans="1:16" ht="15" customHeight="1" x14ac:dyDescent="0.2">
      <c r="A52" s="847" t="s">
        <v>340</v>
      </c>
      <c r="B52" s="847"/>
      <c r="C52" s="847"/>
      <c r="D52" s="847"/>
      <c r="E52" s="847"/>
      <c r="F52" s="847"/>
      <c r="G52" s="847"/>
      <c r="H52" s="847"/>
      <c r="I52" s="847"/>
      <c r="J52" s="847"/>
      <c r="K52" s="847"/>
      <c r="L52" s="9"/>
      <c r="M52" s="9"/>
      <c r="N52" s="9"/>
      <c r="O52" s="9"/>
      <c r="P52" s="9"/>
    </row>
    <row r="53" spans="1:16" x14ac:dyDescent="0.2">
      <c r="B53" s="118">
        <v>74</v>
      </c>
      <c r="C53" s="118">
        <v>67</v>
      </c>
      <c r="D53" s="118">
        <v>43</v>
      </c>
      <c r="E53" s="118">
        <v>24</v>
      </c>
      <c r="F53" s="118">
        <v>20</v>
      </c>
      <c r="G53" s="118">
        <v>13</v>
      </c>
      <c r="H53" s="118">
        <v>30</v>
      </c>
      <c r="I53" s="118">
        <v>14</v>
      </c>
      <c r="J53" s="118">
        <v>18</v>
      </c>
      <c r="K53" s="118">
        <v>13</v>
      </c>
      <c r="L53" s="118">
        <v>31</v>
      </c>
      <c r="M53" s="118">
        <v>40</v>
      </c>
    </row>
  </sheetData>
  <mergeCells count="9">
    <mergeCell ref="A51:N51"/>
    <mergeCell ref="A52:K52"/>
    <mergeCell ref="A1:N1"/>
    <mergeCell ref="A3:N3"/>
    <mergeCell ref="A4:N4"/>
    <mergeCell ref="A5:N5"/>
    <mergeCell ref="A7:A8"/>
    <mergeCell ref="B7:M7"/>
    <mergeCell ref="N7:N8"/>
  </mergeCells>
  <printOptions horizontalCentered="1" verticalCentered="1"/>
  <pageMargins left="0" right="0" top="0" bottom="0" header="0" footer="0"/>
  <pageSetup paperSize="9" scale="6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C75"/>
  <sheetViews>
    <sheetView showGridLines="0" view="pageBreakPreview" topLeftCell="A61" zoomScale="84" zoomScaleNormal="100" zoomScaleSheetLayoutView="84" workbookViewId="0">
      <selection activeCell="B53" sqref="B53:H53"/>
    </sheetView>
  </sheetViews>
  <sheetFormatPr baseColWidth="10" defaultRowHeight="12.75" x14ac:dyDescent="0.2"/>
  <cols>
    <col min="1" max="1" width="7" style="1" customWidth="1"/>
    <col min="2" max="2" width="14" style="1" customWidth="1"/>
    <col min="3" max="8" width="8" style="1" customWidth="1"/>
    <col min="9" max="9" width="8.7109375" style="1" customWidth="1"/>
    <col min="10" max="10" width="7.7109375" style="1" customWidth="1"/>
    <col min="11" max="16" width="8" style="1" customWidth="1"/>
    <col min="17" max="17" width="10.5703125" style="1" customWidth="1"/>
    <col min="18" max="18" width="12.140625" style="1" customWidth="1"/>
    <col min="19" max="16384" width="11.42578125" style="1"/>
  </cols>
  <sheetData>
    <row r="1" spans="1:20" ht="15.75" x14ac:dyDescent="0.2">
      <c r="A1" s="852" t="s">
        <v>328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</row>
    <row r="2" spans="1:20" ht="18" x14ac:dyDescent="0.2">
      <c r="A2" s="40" t="s">
        <v>0</v>
      </c>
      <c r="B2" s="41"/>
      <c r="C2" s="42"/>
      <c r="D2" s="42"/>
      <c r="E2" s="42"/>
      <c r="F2" s="42"/>
      <c r="G2" s="42"/>
      <c r="H2" s="42"/>
      <c r="I2" s="42"/>
      <c r="J2" s="42"/>
      <c r="K2" s="43"/>
      <c r="L2" s="43"/>
      <c r="M2" s="43"/>
      <c r="N2" s="43"/>
      <c r="O2" s="43"/>
      <c r="P2" s="43"/>
      <c r="Q2" s="43"/>
      <c r="R2" s="43"/>
    </row>
    <row r="3" spans="1:20" ht="15.75" x14ac:dyDescent="0.2">
      <c r="A3" s="853" t="s">
        <v>1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853"/>
      <c r="P3" s="853"/>
      <c r="Q3" s="853"/>
      <c r="R3" s="853"/>
    </row>
    <row r="4" spans="1:20" ht="15.75" x14ac:dyDescent="0.2">
      <c r="A4" s="853" t="s">
        <v>79</v>
      </c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</row>
    <row r="5" spans="1:20" ht="20.25" customHeight="1" x14ac:dyDescent="0.2">
      <c r="A5" s="853">
        <v>2019</v>
      </c>
      <c r="B5" s="853"/>
      <c r="C5" s="853"/>
      <c r="D5" s="853"/>
      <c r="E5" s="853"/>
      <c r="F5" s="853"/>
      <c r="G5" s="853"/>
      <c r="H5" s="853"/>
      <c r="I5" s="853"/>
      <c r="J5" s="853"/>
      <c r="K5" s="853"/>
      <c r="L5" s="853"/>
      <c r="M5" s="853"/>
      <c r="N5" s="853"/>
      <c r="O5" s="853"/>
      <c r="P5" s="853"/>
      <c r="Q5" s="853"/>
      <c r="R5" s="853"/>
      <c r="S5" s="268"/>
      <c r="T5" s="268"/>
    </row>
    <row r="6" spans="1:20" ht="21" customHeight="1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5"/>
      <c r="L6" s="45"/>
      <c r="M6" s="45"/>
      <c r="N6" s="45"/>
      <c r="O6" s="45"/>
      <c r="P6" s="45"/>
      <c r="Q6" s="45"/>
      <c r="R6" s="45"/>
      <c r="S6" s="268"/>
      <c r="T6" s="268"/>
    </row>
    <row r="7" spans="1:20" ht="23.25" customHeight="1" thickBot="1" x14ac:dyDescent="0.3">
      <c r="A7" s="330" t="s">
        <v>80</v>
      </c>
      <c r="B7" s="331"/>
      <c r="C7" s="854" t="s">
        <v>81</v>
      </c>
      <c r="D7" s="854"/>
      <c r="E7" s="854"/>
      <c r="F7" s="854"/>
      <c r="G7" s="854"/>
      <c r="H7" s="854"/>
      <c r="I7" s="854"/>
      <c r="J7" s="854"/>
      <c r="K7" s="854"/>
      <c r="L7" s="854"/>
      <c r="M7" s="854"/>
      <c r="N7" s="854"/>
      <c r="O7" s="854"/>
      <c r="P7" s="854"/>
      <c r="Q7" s="854"/>
      <c r="R7" s="854"/>
      <c r="S7" s="289"/>
      <c r="T7" s="268"/>
    </row>
    <row r="8" spans="1:20" ht="23.25" customHeight="1" thickBot="1" x14ac:dyDescent="0.25">
      <c r="A8" s="332"/>
      <c r="B8" s="333" t="s">
        <v>82</v>
      </c>
      <c r="C8" s="335" t="s">
        <v>83</v>
      </c>
      <c r="D8" s="335" t="s">
        <v>173</v>
      </c>
      <c r="E8" s="335" t="s">
        <v>174</v>
      </c>
      <c r="F8" s="335" t="s">
        <v>84</v>
      </c>
      <c r="G8" s="335" t="s">
        <v>175</v>
      </c>
      <c r="H8" s="335" t="s">
        <v>85</v>
      </c>
      <c r="I8" s="335" t="s">
        <v>86</v>
      </c>
      <c r="J8" s="335" t="s">
        <v>87</v>
      </c>
      <c r="K8" s="335" t="s">
        <v>88</v>
      </c>
      <c r="L8" s="335" t="s">
        <v>89</v>
      </c>
      <c r="M8" s="335" t="s">
        <v>176</v>
      </c>
      <c r="N8" s="335" t="s">
        <v>90</v>
      </c>
      <c r="O8" s="335" t="s">
        <v>91</v>
      </c>
      <c r="P8" s="335" t="s">
        <v>92</v>
      </c>
      <c r="Q8" s="336" t="s">
        <v>93</v>
      </c>
      <c r="R8" s="336" t="s">
        <v>94</v>
      </c>
      <c r="S8" s="289"/>
      <c r="T8" s="268"/>
    </row>
    <row r="9" spans="1:20" ht="21" customHeight="1" x14ac:dyDescent="0.25">
      <c r="A9" s="326" t="s">
        <v>95</v>
      </c>
      <c r="B9" s="326"/>
      <c r="C9" s="551">
        <f>SUM(C10:C11)</f>
        <v>6</v>
      </c>
      <c r="D9" s="552">
        <f t="shared" ref="D9:P9" si="0">SUM(D10:D11)</f>
        <v>0</v>
      </c>
      <c r="E9" s="552">
        <f t="shared" si="0"/>
        <v>1</v>
      </c>
      <c r="F9" s="552">
        <f t="shared" si="0"/>
        <v>12</v>
      </c>
      <c r="G9" s="552">
        <f t="shared" si="0"/>
        <v>1</v>
      </c>
      <c r="H9" s="552">
        <f t="shared" si="0"/>
        <v>0</v>
      </c>
      <c r="I9" s="552">
        <f t="shared" si="0"/>
        <v>18</v>
      </c>
      <c r="J9" s="552">
        <f t="shared" si="0"/>
        <v>17</v>
      </c>
      <c r="K9" s="552">
        <f t="shared" si="0"/>
        <v>4</v>
      </c>
      <c r="L9" s="552">
        <f t="shared" si="0"/>
        <v>1</v>
      </c>
      <c r="M9" s="552">
        <f t="shared" si="0"/>
        <v>11</v>
      </c>
      <c r="N9" s="552">
        <f t="shared" si="0"/>
        <v>1</v>
      </c>
      <c r="O9" s="552">
        <f t="shared" si="0"/>
        <v>0</v>
      </c>
      <c r="P9" s="552">
        <f t="shared" si="0"/>
        <v>2</v>
      </c>
      <c r="Q9" s="552">
        <f>SUM(C9:P9)</f>
        <v>74</v>
      </c>
      <c r="R9" s="339">
        <f>+Q9/$Q$46*100</f>
        <v>19.12144702842377</v>
      </c>
      <c r="S9" s="22">
        <v>74</v>
      </c>
      <c r="T9" s="268">
        <v>74</v>
      </c>
    </row>
    <row r="10" spans="1:20" ht="13.5" customHeight="1" x14ac:dyDescent="0.2">
      <c r="A10" s="327"/>
      <c r="B10" s="328" t="s">
        <v>96</v>
      </c>
      <c r="C10" s="553">
        <v>1</v>
      </c>
      <c r="D10" s="135">
        <v>0</v>
      </c>
      <c r="E10" s="135">
        <v>1</v>
      </c>
      <c r="F10" s="135">
        <v>9</v>
      </c>
      <c r="G10" s="135">
        <v>1</v>
      </c>
      <c r="H10" s="135">
        <v>0</v>
      </c>
      <c r="I10" s="135">
        <v>6</v>
      </c>
      <c r="J10" s="135">
        <v>10</v>
      </c>
      <c r="K10" s="135">
        <v>4</v>
      </c>
      <c r="L10" s="135">
        <v>1</v>
      </c>
      <c r="M10" s="135">
        <v>7</v>
      </c>
      <c r="N10" s="135">
        <v>0</v>
      </c>
      <c r="O10" s="135">
        <v>0</v>
      </c>
      <c r="P10" s="135">
        <v>1</v>
      </c>
      <c r="Q10" s="135">
        <f>SUM(C10:P10)</f>
        <v>41</v>
      </c>
      <c r="R10" s="341">
        <f t="shared" ref="R10:R44" si="1">+Q10/$Q$46*100</f>
        <v>10.594315245478036</v>
      </c>
      <c r="S10" s="23">
        <v>41</v>
      </c>
      <c r="T10" s="268">
        <v>67</v>
      </c>
    </row>
    <row r="11" spans="1:20" ht="13.5" customHeight="1" x14ac:dyDescent="0.2">
      <c r="A11" s="327"/>
      <c r="B11" s="328" t="s">
        <v>97</v>
      </c>
      <c r="C11" s="553">
        <v>5</v>
      </c>
      <c r="D11" s="135">
        <v>0</v>
      </c>
      <c r="E11" s="135">
        <v>0</v>
      </c>
      <c r="F11" s="135">
        <v>3</v>
      </c>
      <c r="G11" s="135">
        <v>0</v>
      </c>
      <c r="H11" s="135">
        <v>0</v>
      </c>
      <c r="I11" s="135">
        <v>12</v>
      </c>
      <c r="J11" s="135">
        <v>7</v>
      </c>
      <c r="K11" s="135">
        <v>0</v>
      </c>
      <c r="L11" s="135">
        <v>0</v>
      </c>
      <c r="M11" s="135">
        <v>4</v>
      </c>
      <c r="N11" s="135">
        <v>1</v>
      </c>
      <c r="O11" s="135">
        <v>0</v>
      </c>
      <c r="P11" s="135">
        <v>1</v>
      </c>
      <c r="Q11" s="135">
        <f>SUM(C11:P11)</f>
        <v>33</v>
      </c>
      <c r="R11" s="341">
        <f t="shared" si="1"/>
        <v>8.5271317829457356</v>
      </c>
      <c r="S11" s="23">
        <v>33</v>
      </c>
      <c r="T11" s="268">
        <v>43</v>
      </c>
    </row>
    <row r="12" spans="1:20" ht="17.25" customHeight="1" x14ac:dyDescent="0.25">
      <c r="A12" s="326" t="s">
        <v>98</v>
      </c>
      <c r="B12" s="326"/>
      <c r="C12" s="554">
        <f>SUM(C13:C14)</f>
        <v>2</v>
      </c>
      <c r="D12" s="134">
        <f t="shared" ref="D12:Q12" si="2">SUM(D13:D14)</f>
        <v>1</v>
      </c>
      <c r="E12" s="134">
        <v>0</v>
      </c>
      <c r="F12" s="134">
        <f t="shared" si="2"/>
        <v>5</v>
      </c>
      <c r="G12" s="134">
        <f t="shared" si="2"/>
        <v>0</v>
      </c>
      <c r="H12" s="134">
        <f t="shared" si="2"/>
        <v>1</v>
      </c>
      <c r="I12" s="134">
        <f t="shared" si="2"/>
        <v>19</v>
      </c>
      <c r="J12" s="134">
        <f t="shared" si="2"/>
        <v>13</v>
      </c>
      <c r="K12" s="134">
        <f t="shared" si="2"/>
        <v>0</v>
      </c>
      <c r="L12" s="134">
        <f t="shared" si="2"/>
        <v>2</v>
      </c>
      <c r="M12" s="134">
        <f t="shared" si="2"/>
        <v>1</v>
      </c>
      <c r="N12" s="134">
        <f t="shared" si="2"/>
        <v>2</v>
      </c>
      <c r="O12" s="134">
        <f t="shared" si="2"/>
        <v>0</v>
      </c>
      <c r="P12" s="134">
        <f t="shared" si="2"/>
        <v>21</v>
      </c>
      <c r="Q12" s="134">
        <f t="shared" si="2"/>
        <v>67</v>
      </c>
      <c r="R12" s="555">
        <f t="shared" si="1"/>
        <v>17.31266149870801</v>
      </c>
      <c r="S12" s="22">
        <v>67</v>
      </c>
      <c r="T12" s="268">
        <v>24</v>
      </c>
    </row>
    <row r="13" spans="1:20" ht="13.5" customHeight="1" x14ac:dyDescent="0.2">
      <c r="A13" s="327"/>
      <c r="B13" s="328" t="s">
        <v>96</v>
      </c>
      <c r="C13" s="553">
        <v>2</v>
      </c>
      <c r="D13" s="135">
        <v>1</v>
      </c>
      <c r="E13" s="135">
        <v>0</v>
      </c>
      <c r="F13" s="135">
        <v>4</v>
      </c>
      <c r="G13" s="135">
        <v>0</v>
      </c>
      <c r="H13" s="135">
        <v>0</v>
      </c>
      <c r="I13" s="135">
        <v>9</v>
      </c>
      <c r="J13" s="135">
        <v>9</v>
      </c>
      <c r="K13" s="135">
        <v>0</v>
      </c>
      <c r="L13" s="135">
        <v>2</v>
      </c>
      <c r="M13" s="135">
        <v>1</v>
      </c>
      <c r="N13" s="135">
        <v>0</v>
      </c>
      <c r="O13" s="135">
        <v>0</v>
      </c>
      <c r="P13" s="135">
        <v>15</v>
      </c>
      <c r="Q13" s="135">
        <f>SUM(C13:P13)</f>
        <v>43</v>
      </c>
      <c r="R13" s="341">
        <f t="shared" si="1"/>
        <v>11.111111111111111</v>
      </c>
      <c r="S13" s="23">
        <v>43</v>
      </c>
      <c r="T13" s="268">
        <v>20</v>
      </c>
    </row>
    <row r="14" spans="1:20" ht="13.5" customHeight="1" x14ac:dyDescent="0.2">
      <c r="A14" s="327"/>
      <c r="B14" s="328" t="s">
        <v>99</v>
      </c>
      <c r="C14" s="553">
        <v>0</v>
      </c>
      <c r="D14" s="135">
        <v>0</v>
      </c>
      <c r="E14" s="135">
        <v>0</v>
      </c>
      <c r="F14" s="135">
        <v>1</v>
      </c>
      <c r="G14" s="135">
        <v>0</v>
      </c>
      <c r="H14" s="135">
        <v>1</v>
      </c>
      <c r="I14" s="135">
        <v>10</v>
      </c>
      <c r="J14" s="135">
        <v>4</v>
      </c>
      <c r="K14" s="135">
        <v>0</v>
      </c>
      <c r="L14" s="135">
        <v>0</v>
      </c>
      <c r="M14" s="135">
        <v>0</v>
      </c>
      <c r="N14" s="135">
        <v>2</v>
      </c>
      <c r="O14" s="135">
        <v>0</v>
      </c>
      <c r="P14" s="135">
        <v>6</v>
      </c>
      <c r="Q14" s="135">
        <f>SUM(C14:P14)</f>
        <v>24</v>
      </c>
      <c r="R14" s="341">
        <f t="shared" si="1"/>
        <v>6.2015503875968996</v>
      </c>
      <c r="S14" s="23">
        <v>24</v>
      </c>
      <c r="T14" s="268">
        <v>13</v>
      </c>
    </row>
    <row r="15" spans="1:20" ht="17.25" customHeight="1" x14ac:dyDescent="0.25">
      <c r="A15" s="326" t="s">
        <v>100</v>
      </c>
      <c r="B15" s="326"/>
      <c r="C15" s="554">
        <f>SUM(C16:C17)</f>
        <v>2</v>
      </c>
      <c r="D15" s="134">
        <f t="shared" ref="D15:Q15" si="3">SUM(D16:D17)</f>
        <v>1</v>
      </c>
      <c r="E15" s="134">
        <v>0</v>
      </c>
      <c r="F15" s="134">
        <f t="shared" si="3"/>
        <v>4</v>
      </c>
      <c r="G15" s="134">
        <f t="shared" si="3"/>
        <v>0</v>
      </c>
      <c r="H15" s="134">
        <f t="shared" si="3"/>
        <v>0</v>
      </c>
      <c r="I15" s="134">
        <f t="shared" si="3"/>
        <v>7</v>
      </c>
      <c r="J15" s="134">
        <f t="shared" si="3"/>
        <v>10</v>
      </c>
      <c r="K15" s="134">
        <f t="shared" si="3"/>
        <v>4</v>
      </c>
      <c r="L15" s="134">
        <f t="shared" si="3"/>
        <v>5</v>
      </c>
      <c r="M15" s="134">
        <f t="shared" si="3"/>
        <v>5</v>
      </c>
      <c r="N15" s="134">
        <f t="shared" si="3"/>
        <v>1</v>
      </c>
      <c r="O15" s="134">
        <f t="shared" si="3"/>
        <v>0</v>
      </c>
      <c r="P15" s="134">
        <f t="shared" si="3"/>
        <v>4</v>
      </c>
      <c r="Q15" s="134">
        <f t="shared" si="3"/>
        <v>43</v>
      </c>
      <c r="R15" s="555">
        <f t="shared" si="1"/>
        <v>11.111111111111111</v>
      </c>
      <c r="S15" s="22">
        <v>43</v>
      </c>
      <c r="T15" s="268">
        <v>30</v>
      </c>
    </row>
    <row r="16" spans="1:20" ht="13.5" customHeight="1" x14ac:dyDescent="0.2">
      <c r="A16" s="327"/>
      <c r="B16" s="328" t="s">
        <v>96</v>
      </c>
      <c r="C16" s="553">
        <v>2</v>
      </c>
      <c r="D16" s="135">
        <v>1</v>
      </c>
      <c r="E16" s="135">
        <v>0</v>
      </c>
      <c r="F16" s="135">
        <v>4</v>
      </c>
      <c r="G16" s="135">
        <v>0</v>
      </c>
      <c r="H16" s="135">
        <v>0</v>
      </c>
      <c r="I16" s="135">
        <v>4</v>
      </c>
      <c r="J16" s="135">
        <v>6</v>
      </c>
      <c r="K16" s="135">
        <v>3</v>
      </c>
      <c r="L16" s="135">
        <v>4</v>
      </c>
      <c r="M16" s="135">
        <v>3</v>
      </c>
      <c r="N16" s="135">
        <v>1</v>
      </c>
      <c r="O16" s="135">
        <v>0</v>
      </c>
      <c r="P16" s="135">
        <v>2</v>
      </c>
      <c r="Q16" s="135">
        <f>SUM(C16:P16)</f>
        <v>30</v>
      </c>
      <c r="R16" s="341">
        <f t="shared" si="1"/>
        <v>7.7519379844961236</v>
      </c>
      <c r="S16" s="23">
        <v>30</v>
      </c>
      <c r="T16" s="268">
        <v>14</v>
      </c>
    </row>
    <row r="17" spans="1:20" ht="13.5" customHeight="1" x14ac:dyDescent="0.2">
      <c r="A17" s="327"/>
      <c r="B17" s="328" t="s">
        <v>99</v>
      </c>
      <c r="C17" s="553">
        <v>0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3</v>
      </c>
      <c r="J17" s="135">
        <v>4</v>
      </c>
      <c r="K17" s="135">
        <v>1</v>
      </c>
      <c r="L17" s="135">
        <v>1</v>
      </c>
      <c r="M17" s="135">
        <v>2</v>
      </c>
      <c r="N17" s="135">
        <v>0</v>
      </c>
      <c r="O17" s="135">
        <v>0</v>
      </c>
      <c r="P17" s="135">
        <v>2</v>
      </c>
      <c r="Q17" s="135">
        <f>SUM(C17:P17)</f>
        <v>13</v>
      </c>
      <c r="R17" s="341">
        <f t="shared" si="1"/>
        <v>3.3591731266149871</v>
      </c>
      <c r="S17" s="23">
        <v>13</v>
      </c>
      <c r="T17" s="268">
        <v>18</v>
      </c>
    </row>
    <row r="18" spans="1:20" ht="17.25" customHeight="1" x14ac:dyDescent="0.25">
      <c r="A18" s="326" t="s">
        <v>101</v>
      </c>
      <c r="B18" s="326"/>
      <c r="C18" s="554">
        <f>SUM(C19:C20)</f>
        <v>0</v>
      </c>
      <c r="D18" s="134">
        <f t="shared" ref="D18:Q19" si="4">SUM(D19:D20)</f>
        <v>2</v>
      </c>
      <c r="E18" s="134">
        <v>0</v>
      </c>
      <c r="F18" s="134">
        <f t="shared" si="4"/>
        <v>0</v>
      </c>
      <c r="G18" s="134">
        <f t="shared" si="4"/>
        <v>0</v>
      </c>
      <c r="H18" s="134">
        <f t="shared" si="4"/>
        <v>0</v>
      </c>
      <c r="I18" s="134">
        <f t="shared" si="4"/>
        <v>6</v>
      </c>
      <c r="J18" s="134">
        <f t="shared" si="4"/>
        <v>4</v>
      </c>
      <c r="K18" s="134">
        <f t="shared" si="4"/>
        <v>2</v>
      </c>
      <c r="L18" s="134">
        <f t="shared" si="4"/>
        <v>2</v>
      </c>
      <c r="M18" s="134">
        <f t="shared" si="4"/>
        <v>0</v>
      </c>
      <c r="N18" s="134">
        <f t="shared" si="4"/>
        <v>2</v>
      </c>
      <c r="O18" s="134">
        <f t="shared" si="4"/>
        <v>1</v>
      </c>
      <c r="P18" s="134">
        <f t="shared" si="4"/>
        <v>5</v>
      </c>
      <c r="Q18" s="134">
        <f t="shared" si="4"/>
        <v>24</v>
      </c>
      <c r="R18" s="555">
        <f t="shared" si="1"/>
        <v>6.2015503875968996</v>
      </c>
      <c r="S18" s="22">
        <v>24</v>
      </c>
      <c r="T18" s="268">
        <v>13</v>
      </c>
    </row>
    <row r="19" spans="1:20" ht="13.5" customHeight="1" x14ac:dyDescent="0.2">
      <c r="A19" s="327"/>
      <c r="B19" s="328" t="s">
        <v>52</v>
      </c>
      <c r="C19" s="553">
        <v>0</v>
      </c>
      <c r="D19" s="135">
        <v>2</v>
      </c>
      <c r="E19" s="135">
        <v>0</v>
      </c>
      <c r="F19" s="134">
        <f t="shared" si="4"/>
        <v>0</v>
      </c>
      <c r="G19" s="135">
        <v>0</v>
      </c>
      <c r="H19" s="135">
        <v>0</v>
      </c>
      <c r="I19" s="135">
        <v>3</v>
      </c>
      <c r="J19" s="135">
        <v>3</v>
      </c>
      <c r="K19" s="135">
        <v>2</v>
      </c>
      <c r="L19" s="135">
        <v>1</v>
      </c>
      <c r="M19" s="135">
        <v>0</v>
      </c>
      <c r="N19" s="135">
        <v>2</v>
      </c>
      <c r="O19" s="135">
        <v>0</v>
      </c>
      <c r="P19" s="135">
        <v>3</v>
      </c>
      <c r="Q19" s="135">
        <f>SUM(C19:P19)</f>
        <v>16</v>
      </c>
      <c r="R19" s="341">
        <f t="shared" si="1"/>
        <v>4.1343669250646</v>
      </c>
      <c r="S19" s="23">
        <v>16</v>
      </c>
      <c r="T19" s="268">
        <v>31</v>
      </c>
    </row>
    <row r="20" spans="1:20" ht="13.5" customHeight="1" x14ac:dyDescent="0.2">
      <c r="A20" s="327"/>
      <c r="B20" s="328" t="s">
        <v>99</v>
      </c>
      <c r="C20" s="553">
        <v>0</v>
      </c>
      <c r="D20" s="135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3</v>
      </c>
      <c r="J20" s="135">
        <v>1</v>
      </c>
      <c r="K20" s="135">
        <v>0</v>
      </c>
      <c r="L20" s="135">
        <v>1</v>
      </c>
      <c r="M20" s="135">
        <v>0</v>
      </c>
      <c r="N20" s="135">
        <v>0</v>
      </c>
      <c r="O20" s="268">
        <v>1</v>
      </c>
      <c r="P20" s="135">
        <v>2</v>
      </c>
      <c r="Q20" s="135">
        <f>SUM(C20:P20)</f>
        <v>8</v>
      </c>
      <c r="R20" s="341">
        <f t="shared" si="1"/>
        <v>2.0671834625323</v>
      </c>
      <c r="S20" s="23">
        <v>8</v>
      </c>
      <c r="T20" s="268">
        <v>40</v>
      </c>
    </row>
    <row r="21" spans="1:20" ht="17.25" customHeight="1" x14ac:dyDescent="0.25">
      <c r="A21" s="326" t="s">
        <v>102</v>
      </c>
      <c r="B21" s="326"/>
      <c r="C21" s="554">
        <f>SUM(C22:C23)</f>
        <v>0</v>
      </c>
      <c r="D21" s="134">
        <f t="shared" ref="D21:Q22" si="5">SUM(D22:D23)</f>
        <v>2</v>
      </c>
      <c r="E21" s="134">
        <v>0</v>
      </c>
      <c r="F21" s="134">
        <f t="shared" si="5"/>
        <v>0</v>
      </c>
      <c r="G21" s="134">
        <f t="shared" si="5"/>
        <v>0</v>
      </c>
      <c r="H21" s="134">
        <f t="shared" si="5"/>
        <v>0</v>
      </c>
      <c r="I21" s="134">
        <f t="shared" si="5"/>
        <v>5</v>
      </c>
      <c r="J21" s="134">
        <f t="shared" si="5"/>
        <v>3</v>
      </c>
      <c r="K21" s="134">
        <f t="shared" si="5"/>
        <v>5</v>
      </c>
      <c r="L21" s="134">
        <f t="shared" si="5"/>
        <v>1</v>
      </c>
      <c r="M21" s="134">
        <f t="shared" si="5"/>
        <v>0</v>
      </c>
      <c r="N21" s="134">
        <f t="shared" si="5"/>
        <v>0</v>
      </c>
      <c r="O21" s="134">
        <f t="shared" si="5"/>
        <v>0</v>
      </c>
      <c r="P21" s="134">
        <f t="shared" si="5"/>
        <v>3</v>
      </c>
      <c r="Q21" s="134">
        <f t="shared" si="5"/>
        <v>20</v>
      </c>
      <c r="R21" s="555">
        <f t="shared" si="1"/>
        <v>5.1679586563307494</v>
      </c>
      <c r="S21" s="22">
        <v>20</v>
      </c>
      <c r="T21" s="268"/>
    </row>
    <row r="22" spans="1:20" ht="13.5" customHeight="1" x14ac:dyDescent="0.2">
      <c r="A22" s="327"/>
      <c r="B22" s="328" t="s">
        <v>96</v>
      </c>
      <c r="C22" s="553">
        <v>0</v>
      </c>
      <c r="D22" s="135">
        <v>0</v>
      </c>
      <c r="E22" s="135">
        <v>1</v>
      </c>
      <c r="F22" s="135">
        <v>0</v>
      </c>
      <c r="G22" s="135">
        <v>0</v>
      </c>
      <c r="H22" s="134">
        <f t="shared" si="5"/>
        <v>0</v>
      </c>
      <c r="I22" s="135">
        <v>3</v>
      </c>
      <c r="J22" s="135">
        <v>3</v>
      </c>
      <c r="K22" s="135">
        <v>4</v>
      </c>
      <c r="L22" s="135">
        <v>0</v>
      </c>
      <c r="M22" s="135">
        <v>0</v>
      </c>
      <c r="N22" s="135">
        <v>0</v>
      </c>
      <c r="O22" s="135">
        <v>0</v>
      </c>
      <c r="P22" s="135">
        <v>3</v>
      </c>
      <c r="Q22" s="135">
        <f>SUM(C22:P22)</f>
        <v>14</v>
      </c>
      <c r="R22" s="341">
        <f t="shared" si="1"/>
        <v>3.6175710594315245</v>
      </c>
      <c r="S22" s="23">
        <v>14</v>
      </c>
      <c r="T22" s="268"/>
    </row>
    <row r="23" spans="1:20" ht="13.5" customHeight="1" x14ac:dyDescent="0.2">
      <c r="A23" s="327"/>
      <c r="B23" s="328" t="s">
        <v>99</v>
      </c>
      <c r="C23" s="553">
        <v>0</v>
      </c>
      <c r="D23" s="135">
        <v>2</v>
      </c>
      <c r="E23" s="135">
        <v>0</v>
      </c>
      <c r="F23" s="135">
        <v>0</v>
      </c>
      <c r="G23" s="135">
        <v>0</v>
      </c>
      <c r="H23" s="135">
        <v>0</v>
      </c>
      <c r="I23" s="135">
        <v>2</v>
      </c>
      <c r="J23" s="135">
        <v>0</v>
      </c>
      <c r="K23" s="268">
        <v>1</v>
      </c>
      <c r="L23" s="268">
        <v>1</v>
      </c>
      <c r="M23" s="135">
        <v>0</v>
      </c>
      <c r="N23" s="135">
        <v>0</v>
      </c>
      <c r="O23" s="135">
        <v>0</v>
      </c>
      <c r="P23" s="135">
        <v>0</v>
      </c>
      <c r="Q23" s="135">
        <f>SUM(C23:P23)</f>
        <v>6</v>
      </c>
      <c r="R23" s="341">
        <f t="shared" si="1"/>
        <v>1.5503875968992249</v>
      </c>
      <c r="S23" s="23">
        <v>6</v>
      </c>
      <c r="T23" s="268"/>
    </row>
    <row r="24" spans="1:20" ht="17.25" customHeight="1" x14ac:dyDescent="0.25">
      <c r="A24" s="326" t="s">
        <v>103</v>
      </c>
      <c r="B24" s="326"/>
      <c r="C24" s="554">
        <f>SUM(C25:C26)</f>
        <v>1</v>
      </c>
      <c r="D24" s="134">
        <f t="shared" ref="D24:Q24" si="6">SUM(D25:D26)</f>
        <v>4</v>
      </c>
      <c r="E24" s="134">
        <v>0</v>
      </c>
      <c r="F24" s="135">
        <v>0</v>
      </c>
      <c r="G24" s="134">
        <f t="shared" si="6"/>
        <v>0</v>
      </c>
      <c r="H24" s="134">
        <f t="shared" si="6"/>
        <v>0</v>
      </c>
      <c r="I24" s="134">
        <f t="shared" si="6"/>
        <v>1</v>
      </c>
      <c r="J24" s="134">
        <f t="shared" si="6"/>
        <v>2</v>
      </c>
      <c r="K24" s="134">
        <f t="shared" si="6"/>
        <v>2</v>
      </c>
      <c r="L24" s="134">
        <f t="shared" si="6"/>
        <v>0</v>
      </c>
      <c r="M24" s="134">
        <f t="shared" si="6"/>
        <v>0</v>
      </c>
      <c r="N24" s="134">
        <f t="shared" si="6"/>
        <v>0</v>
      </c>
      <c r="O24" s="134">
        <f t="shared" si="6"/>
        <v>0</v>
      </c>
      <c r="P24" s="134">
        <f t="shared" si="6"/>
        <v>3</v>
      </c>
      <c r="Q24" s="134">
        <f t="shared" si="6"/>
        <v>13</v>
      </c>
      <c r="R24" s="555">
        <f t="shared" si="1"/>
        <v>3.3591731266149871</v>
      </c>
      <c r="S24" s="22">
        <v>13</v>
      </c>
      <c r="T24" s="268"/>
    </row>
    <row r="25" spans="1:20" ht="13.5" customHeight="1" x14ac:dyDescent="0.2">
      <c r="A25" s="327"/>
      <c r="B25" s="328" t="s">
        <v>96</v>
      </c>
      <c r="C25" s="553">
        <v>1</v>
      </c>
      <c r="D25" s="135">
        <v>4</v>
      </c>
      <c r="E25" s="135">
        <v>0</v>
      </c>
      <c r="F25" s="135">
        <v>0</v>
      </c>
      <c r="G25" s="135">
        <v>0</v>
      </c>
      <c r="H25" s="135">
        <v>0</v>
      </c>
      <c r="I25" s="135">
        <v>0</v>
      </c>
      <c r="J25" s="135">
        <v>0</v>
      </c>
      <c r="K25" s="135">
        <v>2</v>
      </c>
      <c r="L25" s="135">
        <v>0</v>
      </c>
      <c r="M25" s="135">
        <v>0</v>
      </c>
      <c r="N25" s="135">
        <v>0</v>
      </c>
      <c r="O25" s="135">
        <v>0</v>
      </c>
      <c r="P25" s="135">
        <v>1</v>
      </c>
      <c r="Q25" s="135">
        <f>SUM(C25:P25)</f>
        <v>8</v>
      </c>
      <c r="R25" s="341">
        <f t="shared" si="1"/>
        <v>2.0671834625323</v>
      </c>
      <c r="S25" s="23">
        <v>8</v>
      </c>
      <c r="T25" s="268"/>
    </row>
    <row r="26" spans="1:20" ht="13.5" customHeight="1" x14ac:dyDescent="0.2">
      <c r="A26" s="327"/>
      <c r="B26" s="328" t="s">
        <v>99</v>
      </c>
      <c r="C26" s="553">
        <v>0</v>
      </c>
      <c r="D26" s="135">
        <v>0</v>
      </c>
      <c r="E26" s="135">
        <v>0</v>
      </c>
      <c r="F26" s="135">
        <v>0</v>
      </c>
      <c r="G26" s="135">
        <v>0</v>
      </c>
      <c r="H26" s="135">
        <v>0</v>
      </c>
      <c r="I26" s="135">
        <v>1</v>
      </c>
      <c r="J26" s="135">
        <v>2</v>
      </c>
      <c r="K26" s="135">
        <v>0</v>
      </c>
      <c r="L26" s="135">
        <v>0</v>
      </c>
      <c r="M26" s="135">
        <v>0</v>
      </c>
      <c r="N26" s="135">
        <v>0</v>
      </c>
      <c r="O26" s="135">
        <v>0</v>
      </c>
      <c r="P26" s="135">
        <v>2</v>
      </c>
      <c r="Q26" s="135">
        <f>SUM(C26:P26)</f>
        <v>5</v>
      </c>
      <c r="R26" s="341">
        <f t="shared" si="1"/>
        <v>1.2919896640826873</v>
      </c>
      <c r="S26" s="23">
        <v>5</v>
      </c>
      <c r="T26" s="268"/>
    </row>
    <row r="27" spans="1:20" ht="17.25" customHeight="1" x14ac:dyDescent="0.25">
      <c r="A27" s="326" t="s">
        <v>104</v>
      </c>
      <c r="B27" s="326"/>
      <c r="C27" s="554">
        <f>SUM(C28:C29)</f>
        <v>1</v>
      </c>
      <c r="D27" s="134">
        <f t="shared" ref="D27:Q27" si="7">SUM(D28:D29)</f>
        <v>3</v>
      </c>
      <c r="E27" s="134">
        <v>0</v>
      </c>
      <c r="F27" s="135">
        <v>0</v>
      </c>
      <c r="G27" s="134">
        <f t="shared" si="7"/>
        <v>0</v>
      </c>
      <c r="H27" s="134">
        <f t="shared" si="7"/>
        <v>0</v>
      </c>
      <c r="I27" s="134">
        <f t="shared" si="7"/>
        <v>7</v>
      </c>
      <c r="J27" s="134">
        <f t="shared" si="7"/>
        <v>10</v>
      </c>
      <c r="K27" s="134">
        <f t="shared" si="7"/>
        <v>2</v>
      </c>
      <c r="L27" s="134">
        <f t="shared" si="7"/>
        <v>2</v>
      </c>
      <c r="M27" s="134">
        <f t="shared" si="7"/>
        <v>1</v>
      </c>
      <c r="N27" s="134">
        <f t="shared" si="7"/>
        <v>0</v>
      </c>
      <c r="O27" s="134">
        <f t="shared" si="7"/>
        <v>1</v>
      </c>
      <c r="P27" s="134">
        <f t="shared" si="7"/>
        <v>3</v>
      </c>
      <c r="Q27" s="134">
        <f t="shared" si="7"/>
        <v>30</v>
      </c>
      <c r="R27" s="555">
        <f t="shared" si="1"/>
        <v>7.7519379844961236</v>
      </c>
      <c r="S27" s="22">
        <v>30</v>
      </c>
      <c r="T27" s="268"/>
    </row>
    <row r="28" spans="1:20" ht="13.5" customHeight="1" x14ac:dyDescent="0.2">
      <c r="A28" s="327"/>
      <c r="B28" s="328" t="s">
        <v>96</v>
      </c>
      <c r="C28" s="553">
        <v>1</v>
      </c>
      <c r="D28" s="135">
        <v>1</v>
      </c>
      <c r="E28" s="135">
        <v>0</v>
      </c>
      <c r="F28" s="135">
        <v>0</v>
      </c>
      <c r="G28" s="135">
        <v>0</v>
      </c>
      <c r="H28" s="135"/>
      <c r="I28" s="135">
        <v>5</v>
      </c>
      <c r="J28" s="135">
        <v>7</v>
      </c>
      <c r="K28" s="135">
        <v>1</v>
      </c>
      <c r="L28" s="135">
        <v>0</v>
      </c>
      <c r="M28" s="135">
        <v>1</v>
      </c>
      <c r="N28" s="135">
        <v>0</v>
      </c>
      <c r="O28" s="135">
        <v>0</v>
      </c>
      <c r="P28" s="135">
        <v>3</v>
      </c>
      <c r="Q28" s="135">
        <f>SUM(C28:P28)</f>
        <v>19</v>
      </c>
      <c r="R28" s="341">
        <f t="shared" si="1"/>
        <v>4.909560723514212</v>
      </c>
      <c r="S28" s="23">
        <v>19</v>
      </c>
      <c r="T28" s="268"/>
    </row>
    <row r="29" spans="1:20" ht="13.5" customHeight="1" x14ac:dyDescent="0.2">
      <c r="A29" s="327"/>
      <c r="B29" s="328" t="s">
        <v>99</v>
      </c>
      <c r="C29" s="553">
        <v>0</v>
      </c>
      <c r="D29" s="135">
        <v>2</v>
      </c>
      <c r="E29" s="135">
        <v>0</v>
      </c>
      <c r="F29" s="135">
        <v>0</v>
      </c>
      <c r="G29" s="135">
        <v>0</v>
      </c>
      <c r="H29" s="135">
        <v>0</v>
      </c>
      <c r="I29" s="135">
        <v>2</v>
      </c>
      <c r="J29" s="135">
        <v>3</v>
      </c>
      <c r="K29" s="135">
        <v>1</v>
      </c>
      <c r="L29" s="135">
        <v>2</v>
      </c>
      <c r="M29" s="135">
        <v>0</v>
      </c>
      <c r="N29" s="135">
        <v>0</v>
      </c>
      <c r="O29" s="135">
        <v>1</v>
      </c>
      <c r="P29" s="135">
        <v>0</v>
      </c>
      <c r="Q29" s="135">
        <f>SUM(C29:P29)</f>
        <v>11</v>
      </c>
      <c r="R29" s="341">
        <f t="shared" si="1"/>
        <v>2.842377260981912</v>
      </c>
      <c r="S29" s="23">
        <v>11</v>
      </c>
      <c r="T29" s="268"/>
    </row>
    <row r="30" spans="1:20" ht="17.25" customHeight="1" x14ac:dyDescent="0.25">
      <c r="A30" s="326" t="s">
        <v>105</v>
      </c>
      <c r="B30" s="326"/>
      <c r="C30" s="554">
        <f>SUM(C31:C32)</f>
        <v>0</v>
      </c>
      <c r="D30" s="134">
        <f t="shared" ref="D30:Q30" si="8">SUM(D31:D32)</f>
        <v>3</v>
      </c>
      <c r="E30" s="134">
        <v>0</v>
      </c>
      <c r="F30" s="135">
        <v>0</v>
      </c>
      <c r="G30" s="134">
        <f t="shared" si="8"/>
        <v>1</v>
      </c>
      <c r="H30" s="134">
        <f t="shared" si="8"/>
        <v>0</v>
      </c>
      <c r="I30" s="134">
        <f t="shared" si="8"/>
        <v>2</v>
      </c>
      <c r="J30" s="134">
        <f t="shared" si="8"/>
        <v>4</v>
      </c>
      <c r="K30" s="134">
        <f t="shared" si="8"/>
        <v>0</v>
      </c>
      <c r="L30" s="134">
        <f t="shared" si="8"/>
        <v>1</v>
      </c>
      <c r="M30" s="134">
        <f t="shared" si="8"/>
        <v>0</v>
      </c>
      <c r="N30" s="134">
        <f t="shared" si="8"/>
        <v>1</v>
      </c>
      <c r="O30" s="134">
        <f t="shared" si="8"/>
        <v>0</v>
      </c>
      <c r="P30" s="134">
        <f t="shared" si="8"/>
        <v>2</v>
      </c>
      <c r="Q30" s="134">
        <f t="shared" si="8"/>
        <v>14</v>
      </c>
      <c r="R30" s="555">
        <f t="shared" si="1"/>
        <v>3.6175710594315245</v>
      </c>
      <c r="S30" s="22">
        <v>14</v>
      </c>
      <c r="T30" s="268"/>
    </row>
    <row r="31" spans="1:20" ht="13.5" customHeight="1" x14ac:dyDescent="0.2">
      <c r="A31" s="327"/>
      <c r="B31" s="328" t="s">
        <v>96</v>
      </c>
      <c r="C31" s="553">
        <v>0</v>
      </c>
      <c r="D31" s="135">
        <v>2</v>
      </c>
      <c r="E31" s="135">
        <v>0</v>
      </c>
      <c r="F31" s="135">
        <v>0</v>
      </c>
      <c r="G31" s="135">
        <v>1</v>
      </c>
      <c r="H31" s="135">
        <v>0</v>
      </c>
      <c r="I31" s="135">
        <v>1</v>
      </c>
      <c r="J31" s="135">
        <v>4</v>
      </c>
      <c r="K31" s="135">
        <v>0</v>
      </c>
      <c r="L31" s="135">
        <v>0</v>
      </c>
      <c r="M31" s="135">
        <v>0</v>
      </c>
      <c r="N31" s="135">
        <v>0</v>
      </c>
      <c r="O31" s="135">
        <v>0</v>
      </c>
      <c r="P31" s="135">
        <v>1</v>
      </c>
      <c r="Q31" s="135">
        <f>SUM(C31:P31)</f>
        <v>9</v>
      </c>
      <c r="R31" s="341">
        <f t="shared" si="1"/>
        <v>2.3255813953488373</v>
      </c>
      <c r="S31" s="23">
        <v>9</v>
      </c>
      <c r="T31" s="268"/>
    </row>
    <row r="32" spans="1:20" ht="13.5" customHeight="1" x14ac:dyDescent="0.2">
      <c r="A32" s="327"/>
      <c r="B32" s="328" t="s">
        <v>99</v>
      </c>
      <c r="C32" s="553">
        <v>0</v>
      </c>
      <c r="D32" s="135">
        <v>1</v>
      </c>
      <c r="E32" s="135">
        <v>0</v>
      </c>
      <c r="F32" s="135">
        <v>0</v>
      </c>
      <c r="G32" s="135">
        <v>0</v>
      </c>
      <c r="H32" s="135">
        <v>0</v>
      </c>
      <c r="I32" s="135">
        <v>1</v>
      </c>
      <c r="J32" s="135">
        <v>0</v>
      </c>
      <c r="K32" s="135">
        <v>0</v>
      </c>
      <c r="L32" s="135">
        <v>1</v>
      </c>
      <c r="M32" s="135">
        <v>0</v>
      </c>
      <c r="N32" s="135">
        <v>1</v>
      </c>
      <c r="O32" s="135">
        <v>0</v>
      </c>
      <c r="P32" s="135">
        <v>1</v>
      </c>
      <c r="Q32" s="135">
        <f>SUM(C32:P32)</f>
        <v>5</v>
      </c>
      <c r="R32" s="341">
        <f t="shared" si="1"/>
        <v>1.2919896640826873</v>
      </c>
      <c r="S32" s="23">
        <v>5</v>
      </c>
      <c r="T32" s="268"/>
    </row>
    <row r="33" spans="1:20" ht="17.25" customHeight="1" x14ac:dyDescent="0.25">
      <c r="A33" s="326" t="s">
        <v>106</v>
      </c>
      <c r="B33" s="326"/>
      <c r="C33" s="554">
        <f>SUM(C34:C35)</f>
        <v>0</v>
      </c>
      <c r="D33" s="134">
        <f t="shared" ref="D33:Q33" si="9">SUM(D34:D35)</f>
        <v>0</v>
      </c>
      <c r="E33" s="134">
        <v>0</v>
      </c>
      <c r="F33" s="134">
        <f t="shared" si="9"/>
        <v>0</v>
      </c>
      <c r="G33" s="134">
        <f t="shared" si="9"/>
        <v>0</v>
      </c>
      <c r="H33" s="134">
        <f t="shared" si="9"/>
        <v>0</v>
      </c>
      <c r="I33" s="134">
        <f t="shared" si="9"/>
        <v>6</v>
      </c>
      <c r="J33" s="134">
        <f t="shared" si="9"/>
        <v>7</v>
      </c>
      <c r="K33" s="134">
        <f t="shared" si="9"/>
        <v>0</v>
      </c>
      <c r="L33" s="134">
        <f t="shared" si="9"/>
        <v>2</v>
      </c>
      <c r="M33" s="134">
        <f t="shared" si="9"/>
        <v>0</v>
      </c>
      <c r="N33" s="134">
        <f t="shared" si="9"/>
        <v>1</v>
      </c>
      <c r="O33" s="134">
        <f t="shared" si="9"/>
        <v>0</v>
      </c>
      <c r="P33" s="134">
        <f t="shared" si="9"/>
        <v>2</v>
      </c>
      <c r="Q33" s="134">
        <f t="shared" si="9"/>
        <v>18</v>
      </c>
      <c r="R33" s="555">
        <f t="shared" si="1"/>
        <v>4.6511627906976747</v>
      </c>
      <c r="S33" s="22">
        <v>18</v>
      </c>
      <c r="T33" s="268"/>
    </row>
    <row r="34" spans="1:20" ht="13.5" customHeight="1" x14ac:dyDescent="0.2">
      <c r="A34" s="327"/>
      <c r="B34" s="328" t="s">
        <v>96</v>
      </c>
      <c r="C34" s="553">
        <v>0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4</v>
      </c>
      <c r="J34" s="135">
        <v>3</v>
      </c>
      <c r="K34" s="135">
        <v>0</v>
      </c>
      <c r="L34" s="135">
        <v>2</v>
      </c>
      <c r="M34" s="135">
        <v>0</v>
      </c>
      <c r="N34" s="135">
        <v>0</v>
      </c>
      <c r="O34" s="135">
        <v>0</v>
      </c>
      <c r="P34" s="135">
        <v>1</v>
      </c>
      <c r="Q34" s="135">
        <f>SUM(C34:P34)</f>
        <v>10</v>
      </c>
      <c r="R34" s="341">
        <f t="shared" si="1"/>
        <v>2.5839793281653747</v>
      </c>
      <c r="S34" s="23">
        <v>10</v>
      </c>
      <c r="T34" s="268"/>
    </row>
    <row r="35" spans="1:20" ht="13.5" customHeight="1" x14ac:dyDescent="0.2">
      <c r="A35" s="327"/>
      <c r="B35" s="328" t="s">
        <v>99</v>
      </c>
      <c r="C35" s="553">
        <v>0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2</v>
      </c>
      <c r="J35" s="135">
        <v>4</v>
      </c>
      <c r="K35" s="135">
        <v>0</v>
      </c>
      <c r="L35" s="135">
        <v>0</v>
      </c>
      <c r="M35" s="135">
        <v>0</v>
      </c>
      <c r="N35" s="135">
        <v>1</v>
      </c>
      <c r="O35" s="135">
        <v>0</v>
      </c>
      <c r="P35" s="135">
        <v>1</v>
      </c>
      <c r="Q35" s="135">
        <f>SUM(C35:P35)</f>
        <v>8</v>
      </c>
      <c r="R35" s="341">
        <f t="shared" si="1"/>
        <v>2.0671834625323</v>
      </c>
      <c r="S35" s="23">
        <v>8</v>
      </c>
      <c r="T35" s="268"/>
    </row>
    <row r="36" spans="1:20" ht="17.25" customHeight="1" x14ac:dyDescent="0.25">
      <c r="A36" s="326" t="s">
        <v>107</v>
      </c>
      <c r="B36" s="326"/>
      <c r="C36" s="554">
        <f>SUM(C37:C38)</f>
        <v>0</v>
      </c>
      <c r="D36" s="134">
        <f t="shared" ref="D36:P36" si="10">SUM(D37:D38)</f>
        <v>0</v>
      </c>
      <c r="E36" s="134">
        <f t="shared" si="10"/>
        <v>0</v>
      </c>
      <c r="F36" s="134">
        <f t="shared" si="10"/>
        <v>0</v>
      </c>
      <c r="G36" s="134">
        <f t="shared" si="10"/>
        <v>0</v>
      </c>
      <c r="H36" s="134">
        <f t="shared" si="10"/>
        <v>0</v>
      </c>
      <c r="I36" s="134">
        <f t="shared" si="10"/>
        <v>6</v>
      </c>
      <c r="J36" s="134">
        <f t="shared" si="10"/>
        <v>3</v>
      </c>
      <c r="K36" s="134">
        <f t="shared" si="10"/>
        <v>1</v>
      </c>
      <c r="L36" s="134">
        <f t="shared" si="10"/>
        <v>3</v>
      </c>
      <c r="M36" s="134">
        <f t="shared" si="10"/>
        <v>0</v>
      </c>
      <c r="N36" s="134">
        <f t="shared" si="10"/>
        <v>0</v>
      </c>
      <c r="O36" s="134">
        <f t="shared" si="10"/>
        <v>0</v>
      </c>
      <c r="P36" s="134">
        <f t="shared" si="10"/>
        <v>0</v>
      </c>
      <c r="Q36" s="134">
        <f>SUM(Q37:Q38)</f>
        <v>13</v>
      </c>
      <c r="R36" s="555">
        <f t="shared" si="1"/>
        <v>3.3591731266149871</v>
      </c>
      <c r="S36" s="22">
        <v>13</v>
      </c>
      <c r="T36" s="268"/>
    </row>
    <row r="37" spans="1:20" ht="13.5" customHeight="1" x14ac:dyDescent="0.2">
      <c r="A37" s="327"/>
      <c r="B37" s="328" t="s">
        <v>96</v>
      </c>
      <c r="C37" s="553">
        <v>0</v>
      </c>
      <c r="D37" s="135">
        <v>0</v>
      </c>
      <c r="E37" s="135">
        <v>0</v>
      </c>
      <c r="F37" s="135">
        <v>0</v>
      </c>
      <c r="G37" s="135">
        <v>0</v>
      </c>
      <c r="H37" s="135">
        <v>0</v>
      </c>
      <c r="I37" s="135">
        <v>5</v>
      </c>
      <c r="J37" s="135">
        <v>2</v>
      </c>
      <c r="K37" s="135">
        <v>1</v>
      </c>
      <c r="L37" s="135">
        <v>3</v>
      </c>
      <c r="M37" s="135">
        <v>0</v>
      </c>
      <c r="N37" s="135">
        <v>0</v>
      </c>
      <c r="O37" s="135">
        <v>0</v>
      </c>
      <c r="P37" s="135">
        <v>0</v>
      </c>
      <c r="Q37" s="135">
        <f>SUM(C37:P37)</f>
        <v>11</v>
      </c>
      <c r="R37" s="341">
        <f t="shared" si="1"/>
        <v>2.842377260981912</v>
      </c>
      <c r="S37" s="23">
        <v>11</v>
      </c>
      <c r="T37" s="268"/>
    </row>
    <row r="38" spans="1:20" ht="13.5" customHeight="1" x14ac:dyDescent="0.2">
      <c r="A38" s="327"/>
      <c r="B38" s="328" t="s">
        <v>99</v>
      </c>
      <c r="C38" s="553">
        <v>0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1</v>
      </c>
      <c r="J38" s="135">
        <v>1</v>
      </c>
      <c r="K38" s="135">
        <v>0</v>
      </c>
      <c r="L38" s="135">
        <v>0</v>
      </c>
      <c r="M38" s="135">
        <v>0</v>
      </c>
      <c r="N38" s="135">
        <v>0</v>
      </c>
      <c r="O38" s="135">
        <v>0</v>
      </c>
      <c r="P38" s="135">
        <v>0</v>
      </c>
      <c r="Q38" s="135">
        <f>SUM(C38:P38)</f>
        <v>2</v>
      </c>
      <c r="R38" s="341">
        <f t="shared" si="1"/>
        <v>0.516795865633075</v>
      </c>
      <c r="S38" s="23">
        <v>2</v>
      </c>
      <c r="T38" s="268"/>
    </row>
    <row r="39" spans="1:20" ht="17.25" customHeight="1" x14ac:dyDescent="0.25">
      <c r="A39" s="326" t="s">
        <v>108</v>
      </c>
      <c r="B39" s="326"/>
      <c r="C39" s="554">
        <f>SUM(C40:C41)</f>
        <v>0</v>
      </c>
      <c r="D39" s="134">
        <f t="shared" ref="D39:Q40" si="11">SUM(D40:D41)</f>
        <v>0</v>
      </c>
      <c r="E39" s="134">
        <v>0</v>
      </c>
      <c r="F39" s="134">
        <f t="shared" si="11"/>
        <v>1</v>
      </c>
      <c r="G39" s="134">
        <f t="shared" si="11"/>
        <v>0</v>
      </c>
      <c r="H39" s="134">
        <f t="shared" si="11"/>
        <v>0</v>
      </c>
      <c r="I39" s="134">
        <f t="shared" si="11"/>
        <v>7</v>
      </c>
      <c r="J39" s="134">
        <f t="shared" si="11"/>
        <v>13</v>
      </c>
      <c r="K39" s="134">
        <f t="shared" si="11"/>
        <v>3</v>
      </c>
      <c r="L39" s="134">
        <f t="shared" si="11"/>
        <v>1</v>
      </c>
      <c r="M39" s="134">
        <f t="shared" si="11"/>
        <v>0</v>
      </c>
      <c r="N39" s="134">
        <f t="shared" si="11"/>
        <v>0</v>
      </c>
      <c r="O39" s="134">
        <f t="shared" si="11"/>
        <v>0</v>
      </c>
      <c r="P39" s="134">
        <f t="shared" si="11"/>
        <v>4</v>
      </c>
      <c r="Q39" s="134">
        <f t="shared" si="11"/>
        <v>31</v>
      </c>
      <c r="R39" s="555">
        <f t="shared" si="1"/>
        <v>8.0103359173126609</v>
      </c>
      <c r="S39" s="22">
        <v>31</v>
      </c>
      <c r="T39" s="268"/>
    </row>
    <row r="40" spans="1:20" ht="13.5" customHeight="1" x14ac:dyDescent="0.2">
      <c r="A40" s="327"/>
      <c r="B40" s="328" t="s">
        <v>96</v>
      </c>
      <c r="C40" s="553">
        <v>0</v>
      </c>
      <c r="D40" s="135">
        <v>0</v>
      </c>
      <c r="E40" s="135">
        <v>0</v>
      </c>
      <c r="F40" s="135">
        <v>1</v>
      </c>
      <c r="G40" s="135">
        <v>0</v>
      </c>
      <c r="H40" s="134">
        <f t="shared" si="11"/>
        <v>0</v>
      </c>
      <c r="I40" s="135">
        <v>4</v>
      </c>
      <c r="J40" s="135">
        <v>11</v>
      </c>
      <c r="K40" s="135">
        <v>2</v>
      </c>
      <c r="L40" s="135">
        <v>0</v>
      </c>
      <c r="M40" s="135">
        <v>0</v>
      </c>
      <c r="N40" s="135">
        <v>0</v>
      </c>
      <c r="O40" s="135">
        <v>0</v>
      </c>
      <c r="P40" s="135">
        <v>3</v>
      </c>
      <c r="Q40" s="135">
        <f>SUM(C40:P40)</f>
        <v>21</v>
      </c>
      <c r="R40" s="341">
        <f t="shared" si="1"/>
        <v>5.4263565891472867</v>
      </c>
      <c r="S40" s="23">
        <v>21</v>
      </c>
      <c r="T40" s="268"/>
    </row>
    <row r="41" spans="1:20" ht="13.5" customHeight="1" x14ac:dyDescent="0.2">
      <c r="A41" s="327"/>
      <c r="B41" s="328" t="s">
        <v>99</v>
      </c>
      <c r="C41" s="553">
        <v>0</v>
      </c>
      <c r="D41" s="135">
        <v>0</v>
      </c>
      <c r="E41" s="135">
        <v>2</v>
      </c>
      <c r="F41" s="135">
        <v>0</v>
      </c>
      <c r="G41" s="135">
        <v>0</v>
      </c>
      <c r="H41" s="135">
        <v>0</v>
      </c>
      <c r="I41" s="135">
        <v>3</v>
      </c>
      <c r="J41" s="135">
        <v>2</v>
      </c>
      <c r="K41" s="135">
        <v>1</v>
      </c>
      <c r="L41" s="135">
        <v>1</v>
      </c>
      <c r="M41" s="135">
        <v>0</v>
      </c>
      <c r="N41" s="135">
        <v>0</v>
      </c>
      <c r="O41" s="135">
        <v>0</v>
      </c>
      <c r="P41" s="135">
        <v>1</v>
      </c>
      <c r="Q41" s="135">
        <f>SUM(C41:P41)</f>
        <v>10</v>
      </c>
      <c r="R41" s="341">
        <f t="shared" si="1"/>
        <v>2.5839793281653747</v>
      </c>
      <c r="S41" s="23">
        <v>10</v>
      </c>
      <c r="T41" s="268"/>
    </row>
    <row r="42" spans="1:20" ht="17.25" customHeight="1" x14ac:dyDescent="0.25">
      <c r="A42" s="326" t="s">
        <v>109</v>
      </c>
      <c r="B42" s="326"/>
      <c r="C42" s="554">
        <f>SUM(C43:C44)</f>
        <v>3</v>
      </c>
      <c r="D42" s="134">
        <f t="shared" ref="D42:Q42" si="12">SUM(D43:D44)</f>
        <v>0</v>
      </c>
      <c r="E42" s="134">
        <v>0</v>
      </c>
      <c r="F42" s="134">
        <f t="shared" si="12"/>
        <v>1</v>
      </c>
      <c r="G42" s="134">
        <f t="shared" si="12"/>
        <v>0</v>
      </c>
      <c r="H42" s="134">
        <f t="shared" si="12"/>
        <v>0</v>
      </c>
      <c r="I42" s="134">
        <f t="shared" si="12"/>
        <v>16</v>
      </c>
      <c r="J42" s="134">
        <f t="shared" si="12"/>
        <v>9</v>
      </c>
      <c r="K42" s="134">
        <f t="shared" si="12"/>
        <v>2</v>
      </c>
      <c r="L42" s="134">
        <f t="shared" si="12"/>
        <v>1</v>
      </c>
      <c r="M42" s="134">
        <f t="shared" si="12"/>
        <v>0</v>
      </c>
      <c r="N42" s="134">
        <f t="shared" si="12"/>
        <v>0</v>
      </c>
      <c r="O42" s="134">
        <f t="shared" si="12"/>
        <v>0</v>
      </c>
      <c r="P42" s="134">
        <f t="shared" si="12"/>
        <v>8</v>
      </c>
      <c r="Q42" s="134">
        <f t="shared" si="12"/>
        <v>40</v>
      </c>
      <c r="R42" s="555">
        <f t="shared" si="1"/>
        <v>10.335917312661499</v>
      </c>
      <c r="S42" s="22">
        <v>40</v>
      </c>
      <c r="T42" s="268"/>
    </row>
    <row r="43" spans="1:20" ht="13.5" customHeight="1" x14ac:dyDescent="0.2">
      <c r="A43" s="327"/>
      <c r="B43" s="328" t="s">
        <v>96</v>
      </c>
      <c r="C43" s="553">
        <v>0</v>
      </c>
      <c r="D43" s="135">
        <v>0</v>
      </c>
      <c r="E43" s="135">
        <v>0</v>
      </c>
      <c r="F43" s="135">
        <v>1</v>
      </c>
      <c r="G43" s="135">
        <v>0</v>
      </c>
      <c r="H43" s="135">
        <v>0</v>
      </c>
      <c r="I43" s="135">
        <v>8</v>
      </c>
      <c r="J43" s="135">
        <v>7</v>
      </c>
      <c r="K43" s="135">
        <v>1</v>
      </c>
      <c r="L43" s="135">
        <v>1</v>
      </c>
      <c r="M43" s="135">
        <v>0</v>
      </c>
      <c r="N43" s="135">
        <v>0</v>
      </c>
      <c r="O43" s="135">
        <v>0</v>
      </c>
      <c r="P43" s="135">
        <v>7</v>
      </c>
      <c r="Q43" s="135">
        <f>SUM(C43:P43)</f>
        <v>25</v>
      </c>
      <c r="R43" s="341">
        <f t="shared" si="1"/>
        <v>6.459948320413436</v>
      </c>
      <c r="S43" s="23">
        <v>25</v>
      </c>
      <c r="T43" s="268"/>
    </row>
    <row r="44" spans="1:20" ht="13.5" customHeight="1" x14ac:dyDescent="0.2">
      <c r="A44" s="327"/>
      <c r="B44" s="328" t="s">
        <v>99</v>
      </c>
      <c r="C44" s="553">
        <v>3</v>
      </c>
      <c r="D44" s="135">
        <v>0</v>
      </c>
      <c r="E44" s="135">
        <v>0</v>
      </c>
      <c r="F44" s="135">
        <v>0</v>
      </c>
      <c r="G44" s="135">
        <v>0</v>
      </c>
      <c r="H44" s="135">
        <v>0</v>
      </c>
      <c r="I44" s="135">
        <v>8</v>
      </c>
      <c r="J44" s="135">
        <v>2</v>
      </c>
      <c r="K44" s="135">
        <v>1</v>
      </c>
      <c r="L44" s="135">
        <v>0</v>
      </c>
      <c r="M44" s="135">
        <v>0</v>
      </c>
      <c r="N44" s="135">
        <v>0</v>
      </c>
      <c r="O44" s="135">
        <v>0</v>
      </c>
      <c r="P44" s="135">
        <v>1</v>
      </c>
      <c r="Q44" s="135">
        <f>SUM(C44:P44)</f>
        <v>15</v>
      </c>
      <c r="R44" s="341">
        <f t="shared" si="1"/>
        <v>3.8759689922480618</v>
      </c>
      <c r="S44" s="23">
        <v>15</v>
      </c>
      <c r="T44" s="268"/>
    </row>
    <row r="45" spans="1:20" ht="15.75" thickBot="1" x14ac:dyDescent="0.3">
      <c r="A45" s="327"/>
      <c r="B45" s="329"/>
      <c r="C45" s="556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347"/>
      <c r="S45" s="22"/>
      <c r="T45" s="268"/>
    </row>
    <row r="46" spans="1:20" ht="22.5" customHeight="1" x14ac:dyDescent="0.25">
      <c r="A46" s="315" t="s">
        <v>5</v>
      </c>
      <c r="B46" s="316"/>
      <c r="C46" s="563">
        <f t="shared" ref="C46:Q46" si="13">SUM(C47:C48)</f>
        <v>15</v>
      </c>
      <c r="D46" s="558">
        <f t="shared" si="13"/>
        <v>16</v>
      </c>
      <c r="E46" s="558">
        <f t="shared" si="13"/>
        <v>4</v>
      </c>
      <c r="F46" s="558">
        <f t="shared" si="13"/>
        <v>23</v>
      </c>
      <c r="G46" s="558">
        <f t="shared" si="13"/>
        <v>2</v>
      </c>
      <c r="H46" s="558">
        <f t="shared" si="13"/>
        <v>1</v>
      </c>
      <c r="I46" s="558">
        <f t="shared" si="13"/>
        <v>100</v>
      </c>
      <c r="J46" s="558">
        <f t="shared" si="13"/>
        <v>95</v>
      </c>
      <c r="K46" s="558">
        <f t="shared" si="13"/>
        <v>25</v>
      </c>
      <c r="L46" s="558">
        <f t="shared" si="13"/>
        <v>21</v>
      </c>
      <c r="M46" s="558">
        <f t="shared" si="13"/>
        <v>18</v>
      </c>
      <c r="N46" s="558">
        <f t="shared" si="13"/>
        <v>8</v>
      </c>
      <c r="O46" s="558">
        <f t="shared" si="13"/>
        <v>2</v>
      </c>
      <c r="P46" s="558">
        <f t="shared" si="13"/>
        <v>57</v>
      </c>
      <c r="Q46" s="558">
        <f t="shared" si="13"/>
        <v>387</v>
      </c>
      <c r="R46" s="559">
        <f>+Q46/$Q$46*100</f>
        <v>100</v>
      </c>
      <c r="S46" s="515">
        <v>387</v>
      </c>
      <c r="T46" s="268"/>
    </row>
    <row r="47" spans="1:20" ht="14.25" x14ac:dyDescent="0.2">
      <c r="A47" s="319"/>
      <c r="B47" s="320" t="s">
        <v>52</v>
      </c>
      <c r="C47" s="564">
        <f t="shared" ref="C47:P48" si="14">+C10+C13+C16+C19+C22+C25+C28+C31+C34+C37+C40+C43</f>
        <v>7</v>
      </c>
      <c r="D47" s="560">
        <f t="shared" si="14"/>
        <v>11</v>
      </c>
      <c r="E47" s="560">
        <f t="shared" si="14"/>
        <v>2</v>
      </c>
      <c r="F47" s="560">
        <f t="shared" si="14"/>
        <v>19</v>
      </c>
      <c r="G47" s="560">
        <f t="shared" si="14"/>
        <v>2</v>
      </c>
      <c r="H47" s="560">
        <f t="shared" si="14"/>
        <v>0</v>
      </c>
      <c r="I47" s="560">
        <f t="shared" si="14"/>
        <v>52</v>
      </c>
      <c r="J47" s="560">
        <f t="shared" si="14"/>
        <v>65</v>
      </c>
      <c r="K47" s="560">
        <f t="shared" si="14"/>
        <v>20</v>
      </c>
      <c r="L47" s="560">
        <f t="shared" si="14"/>
        <v>14</v>
      </c>
      <c r="M47" s="560">
        <f t="shared" si="14"/>
        <v>12</v>
      </c>
      <c r="N47" s="560">
        <f t="shared" si="14"/>
        <v>3</v>
      </c>
      <c r="O47" s="560">
        <f t="shared" si="14"/>
        <v>0</v>
      </c>
      <c r="P47" s="560">
        <f t="shared" si="14"/>
        <v>40</v>
      </c>
      <c r="Q47" s="560">
        <f>+Q10+Q13+Q16+Q19+Q22+Q25+Q28+Q31+Q34+Q37+Q40+Q43</f>
        <v>247</v>
      </c>
      <c r="R47" s="561">
        <f t="shared" ref="R47:R48" si="15">+Q47/$Q$46*100</f>
        <v>63.824289405684752</v>
      </c>
      <c r="S47" s="25">
        <v>247</v>
      </c>
      <c r="T47" s="268"/>
    </row>
    <row r="48" spans="1:20" ht="14.25" x14ac:dyDescent="0.2">
      <c r="A48" s="319"/>
      <c r="B48" s="320" t="s">
        <v>99</v>
      </c>
      <c r="C48" s="564">
        <f t="shared" si="14"/>
        <v>8</v>
      </c>
      <c r="D48" s="560">
        <f t="shared" si="14"/>
        <v>5</v>
      </c>
      <c r="E48" s="560">
        <f t="shared" si="14"/>
        <v>2</v>
      </c>
      <c r="F48" s="560">
        <f t="shared" si="14"/>
        <v>4</v>
      </c>
      <c r="G48" s="560">
        <f t="shared" si="14"/>
        <v>0</v>
      </c>
      <c r="H48" s="560">
        <f t="shared" si="14"/>
        <v>1</v>
      </c>
      <c r="I48" s="560">
        <f t="shared" si="14"/>
        <v>48</v>
      </c>
      <c r="J48" s="560">
        <f t="shared" si="14"/>
        <v>30</v>
      </c>
      <c r="K48" s="560">
        <f t="shared" si="14"/>
        <v>5</v>
      </c>
      <c r="L48" s="560">
        <f t="shared" si="14"/>
        <v>7</v>
      </c>
      <c r="M48" s="560">
        <f t="shared" si="14"/>
        <v>6</v>
      </c>
      <c r="N48" s="560">
        <f t="shared" si="14"/>
        <v>5</v>
      </c>
      <c r="O48" s="560">
        <f t="shared" si="14"/>
        <v>2</v>
      </c>
      <c r="P48" s="560">
        <f t="shared" si="14"/>
        <v>17</v>
      </c>
      <c r="Q48" s="560">
        <f>+Q11+Q14+Q17+Q20+Q23+Q26+Q29+Q32+Q35+Q38+Q41+Q44</f>
        <v>140</v>
      </c>
      <c r="R48" s="561">
        <f t="shared" si="15"/>
        <v>36.175710594315248</v>
      </c>
      <c r="S48" s="25">
        <v>140</v>
      </c>
      <c r="T48" s="268"/>
    </row>
    <row r="49" spans="1:29" x14ac:dyDescent="0.2">
      <c r="A49" s="319"/>
      <c r="B49" s="319"/>
      <c r="C49" s="565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324"/>
      <c r="R49" s="325"/>
      <c r="S49" s="363"/>
      <c r="T49" s="268"/>
    </row>
    <row r="50" spans="1:29" ht="20.25" customHeight="1" thickBot="1" x14ac:dyDescent="0.25"/>
    <row r="51" spans="1:29" ht="20.25" customHeight="1" thickBot="1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1" t="s">
        <v>84</v>
      </c>
      <c r="W51" s="46" t="s">
        <v>86</v>
      </c>
      <c r="X51" s="46" t="s">
        <v>87</v>
      </c>
      <c r="Y51" s="46" t="s">
        <v>88</v>
      </c>
      <c r="Z51" s="46" t="s">
        <v>89</v>
      </c>
      <c r="AA51" s="46" t="s">
        <v>92</v>
      </c>
      <c r="AB51" s="136" t="s">
        <v>11</v>
      </c>
    </row>
    <row r="52" spans="1:29" ht="20.2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U52" s="1" t="s">
        <v>5</v>
      </c>
      <c r="V52" s="137">
        <f>SUM(V53:V54)</f>
        <v>23</v>
      </c>
      <c r="W52" s="137">
        <v>100</v>
      </c>
      <c r="X52" s="137">
        <v>95</v>
      </c>
      <c r="Y52" s="137">
        <v>25</v>
      </c>
      <c r="Z52" s="137">
        <v>21</v>
      </c>
      <c r="AA52" s="138">
        <v>57</v>
      </c>
      <c r="AB52" s="32">
        <v>51</v>
      </c>
      <c r="AC52" s="49">
        <v>387</v>
      </c>
    </row>
    <row r="53" spans="1:29" ht="20.25" customHeight="1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U53" s="50" t="s">
        <v>52</v>
      </c>
      <c r="V53" s="139">
        <v>19</v>
      </c>
      <c r="W53" s="139">
        <v>52</v>
      </c>
      <c r="X53" s="139">
        <v>65</v>
      </c>
      <c r="Y53" s="139">
        <v>20</v>
      </c>
      <c r="Z53" s="139">
        <v>14</v>
      </c>
      <c r="AA53" s="140">
        <v>40</v>
      </c>
      <c r="AB53" s="1">
        <v>37</v>
      </c>
      <c r="AC53" s="51">
        <f>SUM(V53:AB53)</f>
        <v>247</v>
      </c>
    </row>
    <row r="54" spans="1:29" ht="20.25" customHeight="1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U54" s="50" t="s">
        <v>99</v>
      </c>
      <c r="V54" s="139">
        <v>4</v>
      </c>
      <c r="W54" s="139">
        <v>48</v>
      </c>
      <c r="X54" s="139">
        <v>30</v>
      </c>
      <c r="Y54" s="139">
        <v>5</v>
      </c>
      <c r="Z54" s="139">
        <v>7</v>
      </c>
      <c r="AA54" s="140">
        <v>17</v>
      </c>
      <c r="AB54" s="1">
        <v>29</v>
      </c>
      <c r="AC54" s="51">
        <f>SUM(V54:AB54)</f>
        <v>140</v>
      </c>
    </row>
    <row r="55" spans="1:29" ht="20.25" customHeight="1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1:29" ht="20.25" customHeight="1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</row>
    <row r="57" spans="1:29" ht="20.2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</row>
    <row r="66" spans="1:18" ht="12.75" customHeight="1" x14ac:dyDescent="0.2">
      <c r="A66" s="847" t="s">
        <v>158</v>
      </c>
      <c r="B66" s="847"/>
      <c r="C66" s="847"/>
      <c r="D66" s="847"/>
      <c r="E66" s="847"/>
      <c r="F66" s="847"/>
      <c r="G66" s="847"/>
      <c r="H66" s="847"/>
      <c r="I66" s="847"/>
      <c r="J66" s="847"/>
      <c r="K66" s="847"/>
      <c r="L66" s="847"/>
      <c r="M66" s="847"/>
      <c r="N66" s="847"/>
      <c r="O66" s="847"/>
      <c r="P66" s="847"/>
      <c r="Q66" s="847"/>
      <c r="R66" s="52"/>
    </row>
    <row r="67" spans="1:18" ht="12.75" customHeight="1" x14ac:dyDescent="0.2">
      <c r="A67" s="847" t="s">
        <v>340</v>
      </c>
      <c r="B67" s="847"/>
      <c r="C67" s="847"/>
      <c r="D67" s="847"/>
      <c r="E67" s="847"/>
      <c r="F67" s="847"/>
      <c r="G67" s="847"/>
      <c r="H67" s="847"/>
      <c r="I67" s="847"/>
      <c r="J67" s="847"/>
      <c r="K67" s="847"/>
      <c r="L67" s="9"/>
      <c r="M67" s="9"/>
      <c r="N67" s="9"/>
      <c r="O67" s="9"/>
      <c r="P67" s="9"/>
      <c r="Q67" s="9"/>
      <c r="R67" s="52"/>
    </row>
    <row r="68" spans="1:18" ht="27.75" customHeight="1" x14ac:dyDescent="0.2">
      <c r="A68" s="53" t="s">
        <v>110</v>
      </c>
      <c r="B68" s="54"/>
      <c r="C68" s="54"/>
      <c r="D68" s="54"/>
      <c r="E68" s="54"/>
      <c r="F68" s="54"/>
      <c r="G68" s="54"/>
      <c r="H68" s="54"/>
      <c r="I68" s="55"/>
      <c r="J68" s="55"/>
      <c r="K68" s="53"/>
      <c r="L68" s="53"/>
      <c r="M68" s="53"/>
      <c r="N68" s="53"/>
      <c r="O68" s="53"/>
      <c r="P68" s="53"/>
      <c r="Q68" s="53"/>
      <c r="R68" s="53"/>
    </row>
    <row r="69" spans="1:18" x14ac:dyDescent="0.2">
      <c r="A69" s="58" t="s">
        <v>111</v>
      </c>
      <c r="B69" s="54"/>
      <c r="C69" s="17"/>
      <c r="D69" s="17"/>
      <c r="E69" s="17"/>
      <c r="F69" s="17"/>
      <c r="G69" s="17"/>
      <c r="H69" s="17"/>
      <c r="I69" s="55"/>
      <c r="J69" s="55"/>
      <c r="K69" s="53"/>
      <c r="L69" s="53" t="s">
        <v>121</v>
      </c>
      <c r="M69" s="53"/>
      <c r="R69" s="53"/>
    </row>
    <row r="70" spans="1:18" x14ac:dyDescent="0.2">
      <c r="A70" s="58" t="s">
        <v>113</v>
      </c>
      <c r="B70" s="54"/>
      <c r="C70" s="17"/>
      <c r="D70" s="17"/>
      <c r="E70" s="17"/>
      <c r="F70" s="17"/>
      <c r="G70" s="17"/>
      <c r="H70" s="17"/>
      <c r="I70" s="55"/>
      <c r="J70" s="55"/>
      <c r="K70" s="53"/>
      <c r="L70" s="53" t="s">
        <v>112</v>
      </c>
      <c r="M70" s="53"/>
      <c r="R70" s="53"/>
    </row>
    <row r="71" spans="1:18" x14ac:dyDescent="0.2">
      <c r="A71" s="58" t="s">
        <v>178</v>
      </c>
      <c r="B71" s="54"/>
      <c r="C71" s="17"/>
      <c r="D71" s="17"/>
      <c r="E71" s="17"/>
      <c r="F71" s="17"/>
      <c r="G71" s="17"/>
      <c r="H71" s="17"/>
      <c r="I71" s="55"/>
      <c r="J71" s="55"/>
      <c r="L71" s="58" t="s">
        <v>114</v>
      </c>
      <c r="P71" s="58"/>
      <c r="Q71" s="58"/>
      <c r="R71" s="62"/>
    </row>
    <row r="72" spans="1:18" x14ac:dyDescent="0.2">
      <c r="A72" s="58" t="s">
        <v>115</v>
      </c>
      <c r="B72" s="54"/>
      <c r="C72" s="17"/>
      <c r="D72" s="17"/>
      <c r="E72" s="17"/>
      <c r="F72" s="17"/>
      <c r="G72" s="17"/>
      <c r="H72" s="17"/>
      <c r="I72" s="55"/>
      <c r="J72" s="55"/>
      <c r="L72" s="53" t="s">
        <v>116</v>
      </c>
      <c r="P72" s="53"/>
      <c r="Q72" s="53"/>
    </row>
    <row r="73" spans="1:18" x14ac:dyDescent="0.2">
      <c r="A73" s="58" t="s">
        <v>179</v>
      </c>
      <c r="B73" s="54"/>
      <c r="C73" s="17"/>
      <c r="D73" s="17"/>
      <c r="E73" s="17"/>
      <c r="F73" s="17"/>
      <c r="G73" s="17"/>
      <c r="H73" s="17"/>
      <c r="I73" s="55"/>
      <c r="J73" s="55"/>
      <c r="L73" s="53" t="s">
        <v>118</v>
      </c>
      <c r="P73" s="53"/>
      <c r="Q73" s="53"/>
      <c r="R73" s="55"/>
    </row>
    <row r="74" spans="1:18" x14ac:dyDescent="0.2">
      <c r="A74" s="53" t="s">
        <v>117</v>
      </c>
      <c r="B74" s="54"/>
      <c r="C74" s="17"/>
      <c r="D74" s="17"/>
      <c r="E74" s="17"/>
      <c r="F74" s="17"/>
      <c r="G74" s="17"/>
      <c r="H74" s="17"/>
      <c r="I74" s="55"/>
      <c r="J74" s="55"/>
      <c r="L74" s="53" t="s">
        <v>120</v>
      </c>
      <c r="P74" s="53"/>
      <c r="Q74" s="53"/>
      <c r="R74" s="55"/>
    </row>
    <row r="75" spans="1:18" x14ac:dyDescent="0.2">
      <c r="A75" s="53" t="s">
        <v>119</v>
      </c>
      <c r="L75" s="53" t="s">
        <v>122</v>
      </c>
    </row>
  </sheetData>
  <mergeCells count="7">
    <mergeCell ref="A67:K67"/>
    <mergeCell ref="A1:R1"/>
    <mergeCell ref="A3:R3"/>
    <mergeCell ref="A4:R4"/>
    <mergeCell ref="A5:R5"/>
    <mergeCell ref="C7:R7"/>
    <mergeCell ref="A66:Q66"/>
  </mergeCells>
  <printOptions horizontalCentered="1" verticalCentered="1"/>
  <pageMargins left="0" right="0" top="0" bottom="0" header="0" footer="0"/>
  <pageSetup paperSize="9" scale="60" orientation="portrait" r:id="rId1"/>
  <colBreaks count="1" manualBreakCount="1">
    <brk id="18" max="1048575" man="1"/>
  </colBreaks>
  <ignoredErrors>
    <ignoredError sqref="Q12:Q44" formula="1"/>
    <ignoredError sqref="E9:E21 E42:E46 E23:E40 F21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AA91"/>
  <sheetViews>
    <sheetView showGridLines="0" view="pageBreakPreview" topLeftCell="A58" zoomScale="87" zoomScaleNormal="80" zoomScaleSheetLayoutView="87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6.28515625" style="1" customWidth="1"/>
    <col min="3" max="3" width="13.7109375" style="1" customWidth="1"/>
    <col min="4" max="17" width="8.7109375" style="1" customWidth="1"/>
    <col min="18" max="19" width="12" style="1" customWidth="1"/>
    <col min="20" max="16384" width="11.42578125" style="1"/>
  </cols>
  <sheetData>
    <row r="1" spans="2:22" ht="18" x14ac:dyDescent="0.2">
      <c r="B1" s="881" t="s">
        <v>329</v>
      </c>
      <c r="C1" s="881"/>
      <c r="D1" s="881"/>
      <c r="E1" s="881"/>
      <c r="F1" s="881"/>
      <c r="G1" s="881"/>
      <c r="H1" s="881"/>
      <c r="I1" s="881"/>
      <c r="J1" s="881"/>
      <c r="K1" s="881"/>
      <c r="L1" s="881"/>
      <c r="M1" s="881"/>
      <c r="N1" s="881"/>
      <c r="O1" s="881"/>
      <c r="P1" s="881"/>
      <c r="Q1" s="881"/>
      <c r="R1" s="881"/>
      <c r="S1" s="881"/>
    </row>
    <row r="2" spans="2:22" ht="18" x14ac:dyDescent="0.2">
      <c r="B2" s="41" t="s">
        <v>0</v>
      </c>
      <c r="C2" s="41"/>
      <c r="D2" s="41"/>
      <c r="E2" s="41"/>
      <c r="F2" s="41"/>
      <c r="G2" s="41"/>
      <c r="H2" s="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</row>
    <row r="3" spans="2:22" ht="18" x14ac:dyDescent="0.2">
      <c r="B3" s="882" t="s">
        <v>44</v>
      </c>
      <c r="C3" s="882"/>
      <c r="D3" s="882"/>
      <c r="E3" s="882"/>
      <c r="F3" s="882"/>
      <c r="G3" s="882"/>
      <c r="H3" s="882"/>
      <c r="I3" s="882"/>
      <c r="J3" s="882"/>
      <c r="K3" s="882"/>
      <c r="L3" s="882"/>
      <c r="M3" s="882"/>
      <c r="N3" s="882"/>
      <c r="O3" s="882"/>
      <c r="P3" s="882"/>
      <c r="Q3" s="882"/>
      <c r="R3" s="882"/>
      <c r="S3" s="882"/>
    </row>
    <row r="4" spans="2:22" ht="18" x14ac:dyDescent="0.2">
      <c r="B4" s="882" t="s">
        <v>134</v>
      </c>
      <c r="C4" s="882"/>
      <c r="D4" s="882"/>
      <c r="E4" s="882"/>
      <c r="F4" s="882"/>
      <c r="G4" s="882"/>
      <c r="H4" s="882"/>
      <c r="I4" s="882"/>
      <c r="J4" s="882"/>
      <c r="K4" s="882"/>
      <c r="L4" s="882"/>
      <c r="M4" s="882"/>
      <c r="N4" s="882"/>
      <c r="O4" s="882"/>
      <c r="P4" s="882"/>
      <c r="Q4" s="882"/>
      <c r="R4" s="882"/>
      <c r="S4" s="882"/>
    </row>
    <row r="5" spans="2:22" ht="18" x14ac:dyDescent="0.2">
      <c r="B5" s="882">
        <v>2019</v>
      </c>
      <c r="C5" s="882"/>
      <c r="D5" s="882"/>
      <c r="E5" s="882"/>
      <c r="F5" s="882"/>
      <c r="G5" s="882"/>
      <c r="H5" s="882"/>
      <c r="I5" s="882"/>
      <c r="J5" s="882"/>
      <c r="K5" s="882"/>
      <c r="L5" s="882"/>
      <c r="M5" s="882"/>
      <c r="N5" s="882"/>
      <c r="O5" s="882"/>
      <c r="P5" s="882"/>
      <c r="Q5" s="882"/>
      <c r="R5" s="882"/>
      <c r="S5" s="882"/>
    </row>
    <row r="6" spans="2:22" ht="15.75" x14ac:dyDescent="0.2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566"/>
      <c r="S6" s="566"/>
    </row>
    <row r="7" spans="2:22" ht="27" customHeight="1" thickBot="1" x14ac:dyDescent="0.25">
      <c r="B7" s="883" t="s">
        <v>47</v>
      </c>
      <c r="C7" s="883"/>
      <c r="D7" s="854" t="s">
        <v>177</v>
      </c>
      <c r="E7" s="854"/>
      <c r="F7" s="854"/>
      <c r="G7" s="854"/>
      <c r="H7" s="854"/>
      <c r="I7" s="854"/>
      <c r="J7" s="854"/>
      <c r="K7" s="854"/>
      <c r="L7" s="854"/>
      <c r="M7" s="854"/>
      <c r="N7" s="854"/>
      <c r="O7" s="854"/>
      <c r="P7" s="854"/>
      <c r="Q7" s="854"/>
      <c r="R7" s="569" t="s">
        <v>5</v>
      </c>
      <c r="S7" s="570"/>
    </row>
    <row r="8" spans="2:22" ht="32.25" customHeight="1" thickBot="1" x14ac:dyDescent="0.25">
      <c r="B8" s="568"/>
      <c r="C8" s="333" t="s">
        <v>82</v>
      </c>
      <c r="D8" s="334" t="s">
        <v>83</v>
      </c>
      <c r="E8" s="334" t="s">
        <v>173</v>
      </c>
      <c r="F8" s="334" t="s">
        <v>174</v>
      </c>
      <c r="G8" s="334" t="s">
        <v>84</v>
      </c>
      <c r="H8" s="334" t="s">
        <v>175</v>
      </c>
      <c r="I8" s="334" t="s">
        <v>85</v>
      </c>
      <c r="J8" s="334" t="s">
        <v>86</v>
      </c>
      <c r="K8" s="334" t="s">
        <v>87</v>
      </c>
      <c r="L8" s="334" t="s">
        <v>88</v>
      </c>
      <c r="M8" s="334" t="s">
        <v>89</v>
      </c>
      <c r="N8" s="334" t="s">
        <v>176</v>
      </c>
      <c r="O8" s="334" t="s">
        <v>90</v>
      </c>
      <c r="P8" s="334" t="s">
        <v>91</v>
      </c>
      <c r="Q8" s="334" t="s">
        <v>92</v>
      </c>
      <c r="R8" s="336" t="s">
        <v>93</v>
      </c>
      <c r="S8" s="590" t="s">
        <v>94</v>
      </c>
    </row>
    <row r="9" spans="2:22" ht="25.5" customHeight="1" x14ac:dyDescent="0.25">
      <c r="B9" s="880" t="s">
        <v>48</v>
      </c>
      <c r="C9" s="880"/>
      <c r="D9" s="142">
        <f>+D10+D11</f>
        <v>0</v>
      </c>
      <c r="E9" s="142">
        <f t="shared" ref="E9:Q9" si="0">+E10+E11</f>
        <v>0</v>
      </c>
      <c r="F9" s="142">
        <f t="shared" si="0"/>
        <v>0</v>
      </c>
      <c r="G9" s="142">
        <f t="shared" si="0"/>
        <v>0</v>
      </c>
      <c r="H9" s="142">
        <f t="shared" si="0"/>
        <v>0</v>
      </c>
      <c r="I9" s="142">
        <f t="shared" si="0"/>
        <v>0</v>
      </c>
      <c r="J9" s="142">
        <f t="shared" si="0"/>
        <v>0</v>
      </c>
      <c r="K9" s="142">
        <f t="shared" si="0"/>
        <v>1</v>
      </c>
      <c r="L9" s="142">
        <f t="shared" si="0"/>
        <v>0</v>
      </c>
      <c r="M9" s="142">
        <f t="shared" si="0"/>
        <v>0</v>
      </c>
      <c r="N9" s="142">
        <f t="shared" si="0"/>
        <v>0</v>
      </c>
      <c r="O9" s="142">
        <f t="shared" si="0"/>
        <v>0</v>
      </c>
      <c r="P9" s="142">
        <f t="shared" si="0"/>
        <v>0</v>
      </c>
      <c r="Q9" s="142">
        <f t="shared" si="0"/>
        <v>9</v>
      </c>
      <c r="R9" s="591">
        <f>SUM(R10:R11)</f>
        <v>10</v>
      </c>
      <c r="S9" s="592">
        <f t="shared" ref="S9:S29" si="1">(R9/$R$34)*100</f>
        <v>2.5839793281653747</v>
      </c>
      <c r="T9" s="1">
        <v>10</v>
      </c>
      <c r="U9" s="1">
        <v>4</v>
      </c>
      <c r="V9" s="1">
        <v>6</v>
      </c>
    </row>
    <row r="10" spans="2:22" ht="15" customHeight="1" x14ac:dyDescent="0.2">
      <c r="B10" s="571"/>
      <c r="C10" s="572" t="s">
        <v>96</v>
      </c>
      <c r="D10" s="143">
        <v>0</v>
      </c>
      <c r="E10" s="143">
        <v>0</v>
      </c>
      <c r="F10" s="143">
        <v>0</v>
      </c>
      <c r="G10" s="143">
        <v>0</v>
      </c>
      <c r="H10" s="143">
        <v>0</v>
      </c>
      <c r="I10" s="143">
        <v>0</v>
      </c>
      <c r="J10" s="143">
        <v>0</v>
      </c>
      <c r="K10" s="143">
        <v>0</v>
      </c>
      <c r="L10" s="143">
        <v>0</v>
      </c>
      <c r="M10" s="143">
        <v>0</v>
      </c>
      <c r="N10" s="143">
        <v>0</v>
      </c>
      <c r="O10" s="143">
        <v>0</v>
      </c>
      <c r="P10" s="143">
        <v>0</v>
      </c>
      <c r="Q10" s="143">
        <v>4</v>
      </c>
      <c r="R10" s="593">
        <f>SUM(D10:Q10)</f>
        <v>4</v>
      </c>
      <c r="S10" s="594">
        <f t="shared" si="1"/>
        <v>1.03359173126615</v>
      </c>
      <c r="T10" s="1">
        <v>1</v>
      </c>
      <c r="U10" s="1">
        <v>1</v>
      </c>
      <c r="V10" s="1">
        <v>0</v>
      </c>
    </row>
    <row r="11" spans="2:22" ht="15" customHeight="1" x14ac:dyDescent="0.2">
      <c r="B11" s="571"/>
      <c r="C11" s="572" t="s">
        <v>99</v>
      </c>
      <c r="D11" s="143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1</v>
      </c>
      <c r="L11" s="143">
        <v>0</v>
      </c>
      <c r="M11" s="143">
        <v>0</v>
      </c>
      <c r="N11" s="143">
        <v>0</v>
      </c>
      <c r="O11" s="143">
        <v>0</v>
      </c>
      <c r="P11" s="143">
        <v>0</v>
      </c>
      <c r="Q11" s="143">
        <v>5</v>
      </c>
      <c r="R11" s="593">
        <f>SUM(D11:Q11)</f>
        <v>6</v>
      </c>
      <c r="S11" s="594">
        <f t="shared" si="1"/>
        <v>1.5503875968992249</v>
      </c>
      <c r="T11" s="1">
        <v>2</v>
      </c>
      <c r="U11" s="1">
        <v>0</v>
      </c>
      <c r="V11" s="1">
        <v>2</v>
      </c>
    </row>
    <row r="12" spans="2:22" ht="15" customHeight="1" x14ac:dyDescent="0.25">
      <c r="B12" s="571">
        <v>10</v>
      </c>
      <c r="C12" s="571"/>
      <c r="D12" s="142">
        <f>SUM(D13:D14)</f>
        <v>0</v>
      </c>
      <c r="E12" s="142">
        <f t="shared" ref="E12:R12" si="2">SUM(E13:E14)</f>
        <v>0</v>
      </c>
      <c r="F12" s="142">
        <f t="shared" si="2"/>
        <v>0</v>
      </c>
      <c r="G12" s="142">
        <f t="shared" si="2"/>
        <v>0</v>
      </c>
      <c r="H12" s="142">
        <f t="shared" si="2"/>
        <v>0</v>
      </c>
      <c r="I12" s="142">
        <f t="shared" si="2"/>
        <v>0</v>
      </c>
      <c r="J12" s="142">
        <f t="shared" si="2"/>
        <v>0</v>
      </c>
      <c r="K12" s="142">
        <f t="shared" si="2"/>
        <v>1</v>
      </c>
      <c r="L12" s="142">
        <f t="shared" si="2"/>
        <v>0</v>
      </c>
      <c r="M12" s="142">
        <f t="shared" si="2"/>
        <v>0</v>
      </c>
      <c r="N12" s="142">
        <f t="shared" si="2"/>
        <v>0</v>
      </c>
      <c r="O12" s="142">
        <f t="shared" si="2"/>
        <v>0</v>
      </c>
      <c r="P12" s="142">
        <f t="shared" si="2"/>
        <v>0</v>
      </c>
      <c r="Q12" s="142">
        <f t="shared" si="2"/>
        <v>0</v>
      </c>
      <c r="R12" s="595">
        <f t="shared" si="2"/>
        <v>1</v>
      </c>
      <c r="S12" s="594">
        <f t="shared" si="1"/>
        <v>0.2583979328165375</v>
      </c>
      <c r="T12" s="1">
        <v>1</v>
      </c>
      <c r="U12" s="1">
        <v>0</v>
      </c>
      <c r="V12" s="1">
        <v>1</v>
      </c>
    </row>
    <row r="13" spans="2:22" ht="15" customHeight="1" x14ac:dyDescent="0.2">
      <c r="B13" s="571"/>
      <c r="C13" s="572" t="s">
        <v>96</v>
      </c>
      <c r="D13" s="143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1</v>
      </c>
      <c r="L13" s="143">
        <v>0</v>
      </c>
      <c r="M13" s="143">
        <v>0</v>
      </c>
      <c r="N13" s="143">
        <v>0</v>
      </c>
      <c r="O13" s="143">
        <v>0</v>
      </c>
      <c r="P13" s="143">
        <v>0</v>
      </c>
      <c r="Q13" s="143">
        <v>0</v>
      </c>
      <c r="R13" s="593">
        <f t="shared" ref="R13:R20" si="3">SUM(D13:Q13)</f>
        <v>1</v>
      </c>
      <c r="S13" s="594">
        <f t="shared" si="1"/>
        <v>0.2583979328165375</v>
      </c>
      <c r="T13" s="1">
        <v>4</v>
      </c>
      <c r="U13" s="1">
        <v>3</v>
      </c>
      <c r="V13" s="1">
        <v>1</v>
      </c>
    </row>
    <row r="14" spans="2:22" ht="15" customHeight="1" x14ac:dyDescent="0.2">
      <c r="B14" s="571"/>
      <c r="C14" s="572" t="s">
        <v>99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3">
        <v>0</v>
      </c>
      <c r="Q14" s="143">
        <v>0</v>
      </c>
      <c r="R14" s="593">
        <f t="shared" si="3"/>
        <v>0</v>
      </c>
      <c r="S14" s="594">
        <f t="shared" si="1"/>
        <v>0</v>
      </c>
      <c r="T14" s="1">
        <v>22</v>
      </c>
      <c r="U14" s="1">
        <v>12</v>
      </c>
      <c r="V14" s="1">
        <v>10</v>
      </c>
    </row>
    <row r="15" spans="2:22" ht="15" customHeight="1" x14ac:dyDescent="0.25">
      <c r="B15" s="571">
        <v>11</v>
      </c>
      <c r="C15" s="572"/>
      <c r="D15" s="142">
        <f>SUM(D16:D17)</f>
        <v>0</v>
      </c>
      <c r="E15" s="142">
        <f t="shared" ref="E15:Q15" si="4">SUM(E16:E17)</f>
        <v>0</v>
      </c>
      <c r="F15" s="142">
        <f t="shared" si="4"/>
        <v>0</v>
      </c>
      <c r="G15" s="142">
        <f t="shared" si="4"/>
        <v>0</v>
      </c>
      <c r="H15" s="142">
        <f t="shared" si="4"/>
        <v>0</v>
      </c>
      <c r="I15" s="142">
        <f t="shared" si="4"/>
        <v>0</v>
      </c>
      <c r="J15" s="142">
        <f t="shared" si="4"/>
        <v>0</v>
      </c>
      <c r="K15" s="142">
        <f t="shared" si="4"/>
        <v>0</v>
      </c>
      <c r="L15" s="142">
        <f t="shared" si="4"/>
        <v>0</v>
      </c>
      <c r="M15" s="142">
        <f t="shared" si="4"/>
        <v>0</v>
      </c>
      <c r="N15" s="142">
        <f>SUM(N16:N17)</f>
        <v>0</v>
      </c>
      <c r="O15" s="142">
        <f t="shared" si="4"/>
        <v>0</v>
      </c>
      <c r="P15" s="142">
        <f t="shared" si="4"/>
        <v>0</v>
      </c>
      <c r="Q15" s="142">
        <f t="shared" si="4"/>
        <v>2</v>
      </c>
      <c r="R15" s="595">
        <f t="shared" si="3"/>
        <v>2</v>
      </c>
      <c r="S15" s="596">
        <f t="shared" si="1"/>
        <v>0.516795865633075</v>
      </c>
      <c r="T15" s="1">
        <v>71</v>
      </c>
      <c r="U15" s="1">
        <v>47</v>
      </c>
      <c r="V15" s="1">
        <v>24</v>
      </c>
    </row>
    <row r="16" spans="2:22" ht="15" customHeight="1" x14ac:dyDescent="0.25">
      <c r="B16" s="571"/>
      <c r="C16" s="572" t="s">
        <v>96</v>
      </c>
      <c r="D16" s="142">
        <v>0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0</v>
      </c>
      <c r="M16" s="142">
        <v>0</v>
      </c>
      <c r="N16" s="142"/>
      <c r="O16" s="142">
        <v>0</v>
      </c>
      <c r="P16" s="142">
        <v>0</v>
      </c>
      <c r="Q16" s="142">
        <v>0</v>
      </c>
      <c r="R16" s="593">
        <f t="shared" si="3"/>
        <v>0</v>
      </c>
      <c r="S16" s="594">
        <f t="shared" si="1"/>
        <v>0</v>
      </c>
      <c r="T16" s="1">
        <v>276</v>
      </c>
      <c r="U16" s="1">
        <v>180</v>
      </c>
      <c r="V16" s="1">
        <v>96</v>
      </c>
    </row>
    <row r="17" spans="2:27" ht="15" customHeight="1" x14ac:dyDescent="0.25">
      <c r="B17" s="571"/>
      <c r="C17" s="572" t="s">
        <v>99</v>
      </c>
      <c r="D17" s="143">
        <v>0</v>
      </c>
      <c r="E17" s="143">
        <v>0</v>
      </c>
      <c r="F17" s="143"/>
      <c r="G17" s="143">
        <v>0</v>
      </c>
      <c r="H17" s="143">
        <v>0</v>
      </c>
      <c r="I17" s="142">
        <v>0</v>
      </c>
      <c r="J17" s="143">
        <v>0</v>
      </c>
      <c r="K17" s="143">
        <v>0</v>
      </c>
      <c r="L17" s="143">
        <v>0</v>
      </c>
      <c r="M17" s="143">
        <v>0</v>
      </c>
      <c r="N17" s="143">
        <v>0</v>
      </c>
      <c r="O17" s="143">
        <v>0</v>
      </c>
      <c r="P17" s="143">
        <v>0</v>
      </c>
      <c r="Q17" s="143">
        <v>2</v>
      </c>
      <c r="R17" s="593">
        <f t="shared" si="3"/>
        <v>2</v>
      </c>
      <c r="S17" s="594">
        <f t="shared" si="1"/>
        <v>0.516795865633075</v>
      </c>
    </row>
    <row r="18" spans="2:27" ht="19.5" customHeight="1" thickBot="1" x14ac:dyDescent="0.3">
      <c r="B18" s="573">
        <v>12</v>
      </c>
      <c r="C18" s="574"/>
      <c r="D18" s="142">
        <f>SUM(D19:D20)</f>
        <v>0</v>
      </c>
      <c r="E18" s="142">
        <f>SUM(E19:E20)</f>
        <v>0</v>
      </c>
      <c r="F18" s="143">
        <f t="shared" ref="F18:Q18" si="5">SUM(F19:F20)</f>
        <v>0</v>
      </c>
      <c r="G18" s="142">
        <f t="shared" si="5"/>
        <v>0</v>
      </c>
      <c r="H18" s="142">
        <f t="shared" si="5"/>
        <v>0</v>
      </c>
      <c r="I18" s="142">
        <f t="shared" si="5"/>
        <v>0</v>
      </c>
      <c r="J18" s="142">
        <f t="shared" si="5"/>
        <v>0</v>
      </c>
      <c r="K18" s="142">
        <f t="shared" si="5"/>
        <v>0</v>
      </c>
      <c r="L18" s="142">
        <f t="shared" si="5"/>
        <v>0</v>
      </c>
      <c r="M18" s="142">
        <f>SUM(M19:M20)</f>
        <v>0</v>
      </c>
      <c r="N18" s="142">
        <f t="shared" si="5"/>
        <v>0</v>
      </c>
      <c r="O18" s="142">
        <f t="shared" si="5"/>
        <v>0</v>
      </c>
      <c r="P18" s="142">
        <f t="shared" si="5"/>
        <v>0</v>
      </c>
      <c r="Q18" s="142">
        <f t="shared" si="5"/>
        <v>1</v>
      </c>
      <c r="R18" s="595">
        <f t="shared" si="3"/>
        <v>1</v>
      </c>
      <c r="S18" s="596">
        <f t="shared" si="1"/>
        <v>0.2583979328165375</v>
      </c>
      <c r="T18" s="265"/>
      <c r="U18" s="266"/>
      <c r="V18" s="265"/>
      <c r="W18" s="265"/>
      <c r="X18" s="265"/>
      <c r="Y18" s="265"/>
      <c r="Z18" s="265"/>
      <c r="AA18" s="265"/>
    </row>
    <row r="19" spans="2:27" ht="15" customHeight="1" x14ac:dyDescent="0.2">
      <c r="B19" s="571"/>
      <c r="C19" s="572" t="s">
        <v>96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  <c r="R19" s="593">
        <f t="shared" si="3"/>
        <v>0</v>
      </c>
      <c r="S19" s="594">
        <f t="shared" si="1"/>
        <v>0</v>
      </c>
      <c r="T19" s="178">
        <v>10</v>
      </c>
      <c r="U19" s="178">
        <v>1</v>
      </c>
      <c r="V19" s="178">
        <v>2</v>
      </c>
      <c r="W19" s="178">
        <v>1</v>
      </c>
      <c r="X19" s="178">
        <v>4</v>
      </c>
      <c r="Y19" s="178">
        <v>22</v>
      </c>
      <c r="Z19" s="178">
        <v>71</v>
      </c>
      <c r="AA19" s="179">
        <v>276</v>
      </c>
    </row>
    <row r="20" spans="2:27" ht="15" customHeight="1" x14ac:dyDescent="0.2">
      <c r="B20" s="571"/>
      <c r="C20" s="572" t="s">
        <v>99</v>
      </c>
      <c r="D20" s="143">
        <v>0</v>
      </c>
      <c r="E20" s="143">
        <v>0</v>
      </c>
      <c r="F20" s="143">
        <v>0</v>
      </c>
      <c r="G20" s="143">
        <v>0</v>
      </c>
      <c r="H20" s="143">
        <v>0</v>
      </c>
      <c r="I20" s="143">
        <v>0</v>
      </c>
      <c r="J20" s="143">
        <v>0</v>
      </c>
      <c r="K20" s="143">
        <v>0</v>
      </c>
      <c r="L20" s="143">
        <v>0</v>
      </c>
      <c r="M20" s="143">
        <v>0</v>
      </c>
      <c r="N20" s="143">
        <v>0</v>
      </c>
      <c r="O20" s="143">
        <v>0</v>
      </c>
      <c r="P20" s="143">
        <v>0</v>
      </c>
      <c r="Q20" s="143">
        <v>1</v>
      </c>
      <c r="R20" s="593">
        <f t="shared" si="3"/>
        <v>1</v>
      </c>
      <c r="S20" s="594">
        <f t="shared" si="1"/>
        <v>0.2583979328165375</v>
      </c>
      <c r="T20" s="180">
        <v>4</v>
      </c>
      <c r="U20" s="180">
        <v>1</v>
      </c>
      <c r="V20" s="181">
        <v>0</v>
      </c>
      <c r="W20" s="181">
        <v>0</v>
      </c>
      <c r="X20" s="180">
        <v>3</v>
      </c>
      <c r="Y20" s="180">
        <v>12</v>
      </c>
      <c r="Z20" s="180">
        <v>47</v>
      </c>
      <c r="AA20" s="180">
        <v>180</v>
      </c>
    </row>
    <row r="21" spans="2:27" ht="19.5" customHeight="1" x14ac:dyDescent="0.25">
      <c r="B21" s="573">
        <v>14</v>
      </c>
      <c r="C21" s="574"/>
      <c r="D21" s="142">
        <f t="shared" ref="D21:Q21" si="6">SUM(D22:D23)</f>
        <v>0</v>
      </c>
      <c r="E21" s="142">
        <f t="shared" si="6"/>
        <v>0</v>
      </c>
      <c r="F21" s="142">
        <f t="shared" si="6"/>
        <v>0</v>
      </c>
      <c r="G21" s="142">
        <f t="shared" si="6"/>
        <v>0</v>
      </c>
      <c r="H21" s="142">
        <f t="shared" si="6"/>
        <v>0</v>
      </c>
      <c r="I21" s="142">
        <f t="shared" si="6"/>
        <v>0</v>
      </c>
      <c r="J21" s="142">
        <f t="shared" si="6"/>
        <v>1</v>
      </c>
      <c r="K21" s="142">
        <f t="shared" si="6"/>
        <v>1</v>
      </c>
      <c r="L21" s="142">
        <f t="shared" si="6"/>
        <v>0</v>
      </c>
      <c r="M21" s="142">
        <f t="shared" si="6"/>
        <v>0</v>
      </c>
      <c r="N21" s="142">
        <f t="shared" si="6"/>
        <v>0</v>
      </c>
      <c r="O21" s="142">
        <f t="shared" si="6"/>
        <v>0</v>
      </c>
      <c r="P21" s="142">
        <f t="shared" si="6"/>
        <v>0</v>
      </c>
      <c r="Q21" s="142">
        <f t="shared" si="6"/>
        <v>2</v>
      </c>
      <c r="R21" s="595">
        <f>+R22+R23</f>
        <v>4</v>
      </c>
      <c r="S21" s="596">
        <f t="shared" si="1"/>
        <v>1.03359173126615</v>
      </c>
      <c r="T21" s="180">
        <v>6</v>
      </c>
      <c r="U21" s="181">
        <v>0</v>
      </c>
      <c r="V21" s="180">
        <v>2</v>
      </c>
      <c r="W21" s="180">
        <v>1</v>
      </c>
      <c r="X21" s="180">
        <v>1</v>
      </c>
      <c r="Y21" s="180">
        <v>10</v>
      </c>
      <c r="Z21" s="180">
        <v>24</v>
      </c>
      <c r="AA21" s="180">
        <v>96</v>
      </c>
    </row>
    <row r="22" spans="2:27" ht="15" customHeight="1" x14ac:dyDescent="0.2">
      <c r="B22" s="575"/>
      <c r="C22" s="572" t="s">
        <v>96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3">
        <v>0</v>
      </c>
      <c r="K22" s="143">
        <v>1</v>
      </c>
      <c r="L22" s="143">
        <v>0</v>
      </c>
      <c r="M22" s="143">
        <v>0</v>
      </c>
      <c r="N22" s="143">
        <v>0</v>
      </c>
      <c r="O22" s="143">
        <v>0</v>
      </c>
      <c r="P22" s="143">
        <v>0</v>
      </c>
      <c r="Q22" s="143">
        <v>2</v>
      </c>
      <c r="R22" s="593">
        <f>SUM(D22:Q22)</f>
        <v>3</v>
      </c>
      <c r="S22" s="594">
        <f t="shared" si="1"/>
        <v>0.77519379844961245</v>
      </c>
    </row>
    <row r="23" spans="2:27" ht="15" customHeight="1" x14ac:dyDescent="0.2">
      <c r="B23" s="575"/>
      <c r="C23" s="572" t="s">
        <v>99</v>
      </c>
      <c r="D23" s="143">
        <v>0</v>
      </c>
      <c r="E23" s="143">
        <v>0</v>
      </c>
      <c r="F23" s="143">
        <v>0</v>
      </c>
      <c r="G23" s="143">
        <v>0</v>
      </c>
      <c r="H23" s="143">
        <v>0</v>
      </c>
      <c r="I23" s="143">
        <v>0</v>
      </c>
      <c r="J23" s="143">
        <v>1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  <c r="P23" s="143">
        <v>0</v>
      </c>
      <c r="Q23" s="143">
        <v>0</v>
      </c>
      <c r="R23" s="593">
        <f>SUM(D23:Q23)</f>
        <v>1</v>
      </c>
      <c r="S23" s="594">
        <f t="shared" si="1"/>
        <v>0.2583979328165375</v>
      </c>
    </row>
    <row r="24" spans="2:27" ht="19.5" customHeight="1" x14ac:dyDescent="0.25">
      <c r="B24" s="573">
        <v>15</v>
      </c>
      <c r="C24" s="574"/>
      <c r="D24" s="142">
        <f>SUM(D25:D26)</f>
        <v>2</v>
      </c>
      <c r="E24" s="142">
        <f t="shared" ref="E24:R24" si="7">SUM(E25:E26)</f>
        <v>1</v>
      </c>
      <c r="F24" s="142">
        <f t="shared" si="7"/>
        <v>1</v>
      </c>
      <c r="G24" s="142">
        <f t="shared" si="7"/>
        <v>1</v>
      </c>
      <c r="H24" s="142">
        <f t="shared" si="7"/>
        <v>0</v>
      </c>
      <c r="I24" s="142">
        <f t="shared" si="7"/>
        <v>0</v>
      </c>
      <c r="J24" s="142">
        <f t="shared" si="7"/>
        <v>6</v>
      </c>
      <c r="K24" s="142">
        <f t="shared" si="7"/>
        <v>8</v>
      </c>
      <c r="L24" s="142">
        <f t="shared" si="7"/>
        <v>3</v>
      </c>
      <c r="M24" s="142">
        <f t="shared" si="7"/>
        <v>0</v>
      </c>
      <c r="N24" s="142">
        <f t="shared" si="7"/>
        <v>0</v>
      </c>
      <c r="O24" s="142">
        <f t="shared" si="7"/>
        <v>0</v>
      </c>
      <c r="P24" s="142">
        <f t="shared" si="7"/>
        <v>0</v>
      </c>
      <c r="Q24" s="142">
        <f t="shared" si="7"/>
        <v>0</v>
      </c>
      <c r="R24" s="595">
        <f t="shared" si="7"/>
        <v>22</v>
      </c>
      <c r="S24" s="596">
        <f t="shared" si="1"/>
        <v>5.684754521963824</v>
      </c>
    </row>
    <row r="25" spans="2:27" ht="15" customHeight="1" x14ac:dyDescent="0.2">
      <c r="B25" s="575"/>
      <c r="C25" s="572" t="s">
        <v>52</v>
      </c>
      <c r="D25" s="143">
        <v>1</v>
      </c>
      <c r="E25" s="143">
        <v>1</v>
      </c>
      <c r="F25" s="143">
        <v>1</v>
      </c>
      <c r="G25" s="143">
        <v>1</v>
      </c>
      <c r="H25" s="143">
        <v>0</v>
      </c>
      <c r="I25" s="143">
        <v>0</v>
      </c>
      <c r="J25" s="143">
        <v>3</v>
      </c>
      <c r="K25" s="143">
        <v>4</v>
      </c>
      <c r="L25" s="143">
        <v>1</v>
      </c>
      <c r="M25" s="143">
        <v>0</v>
      </c>
      <c r="N25" s="143">
        <v>0</v>
      </c>
      <c r="O25" s="143">
        <v>0</v>
      </c>
      <c r="P25" s="143">
        <v>0</v>
      </c>
      <c r="Q25" s="143">
        <v>0</v>
      </c>
      <c r="R25" s="593">
        <f>SUM(D25:Q25)</f>
        <v>12</v>
      </c>
      <c r="S25" s="594">
        <f t="shared" si="1"/>
        <v>3.1007751937984498</v>
      </c>
    </row>
    <row r="26" spans="2:27" ht="15" customHeight="1" x14ac:dyDescent="0.2">
      <c r="B26" s="575"/>
      <c r="C26" s="572" t="s">
        <v>99</v>
      </c>
      <c r="D26" s="143">
        <v>1</v>
      </c>
      <c r="E26" s="143">
        <v>0</v>
      </c>
      <c r="F26" s="143">
        <v>0</v>
      </c>
      <c r="G26" s="143">
        <v>0</v>
      </c>
      <c r="H26" s="143">
        <v>0</v>
      </c>
      <c r="I26" s="143">
        <v>0</v>
      </c>
      <c r="J26" s="143">
        <v>3</v>
      </c>
      <c r="K26" s="143">
        <v>4</v>
      </c>
      <c r="L26" s="143">
        <v>2</v>
      </c>
      <c r="M26" s="143">
        <v>0</v>
      </c>
      <c r="N26" s="143">
        <v>0</v>
      </c>
      <c r="O26" s="143">
        <v>0</v>
      </c>
      <c r="P26" s="143">
        <v>0</v>
      </c>
      <c r="Q26" s="143">
        <v>0</v>
      </c>
      <c r="R26" s="593">
        <f>SUM(D26:Q26)</f>
        <v>10</v>
      </c>
      <c r="S26" s="594">
        <f t="shared" si="1"/>
        <v>2.5839793281653747</v>
      </c>
    </row>
    <row r="27" spans="2:27" ht="19.5" customHeight="1" x14ac:dyDescent="0.25">
      <c r="B27" s="573">
        <v>16</v>
      </c>
      <c r="C27" s="574"/>
      <c r="D27" s="142">
        <f t="shared" ref="D27:Q27" si="8">SUM(D28:D29)</f>
        <v>1</v>
      </c>
      <c r="E27" s="142">
        <f t="shared" si="8"/>
        <v>0</v>
      </c>
      <c r="F27" s="142">
        <f t="shared" si="8"/>
        <v>0</v>
      </c>
      <c r="G27" s="142">
        <f t="shared" si="8"/>
        <v>10</v>
      </c>
      <c r="H27" s="142">
        <f t="shared" si="8"/>
        <v>1</v>
      </c>
      <c r="I27" s="142">
        <f t="shared" si="8"/>
        <v>0</v>
      </c>
      <c r="J27" s="142">
        <f t="shared" si="8"/>
        <v>22</v>
      </c>
      <c r="K27" s="142">
        <f t="shared" si="8"/>
        <v>19</v>
      </c>
      <c r="L27" s="142">
        <f t="shared" si="8"/>
        <v>4</v>
      </c>
      <c r="M27" s="142">
        <f>SUM(M28:M29)</f>
        <v>2</v>
      </c>
      <c r="N27" s="142">
        <f t="shared" si="8"/>
        <v>4</v>
      </c>
      <c r="O27" s="142">
        <f t="shared" si="8"/>
        <v>0</v>
      </c>
      <c r="P27" s="142">
        <f t="shared" si="8"/>
        <v>1</v>
      </c>
      <c r="Q27" s="142">
        <f t="shared" si="8"/>
        <v>7</v>
      </c>
      <c r="R27" s="595">
        <f>+R28+R29</f>
        <v>71</v>
      </c>
      <c r="S27" s="596">
        <f t="shared" si="1"/>
        <v>18.34625322997416</v>
      </c>
    </row>
    <row r="28" spans="2:27" ht="15" customHeight="1" x14ac:dyDescent="0.2">
      <c r="B28" s="575"/>
      <c r="C28" s="572" t="s">
        <v>96</v>
      </c>
      <c r="D28" s="143">
        <v>1</v>
      </c>
      <c r="E28" s="143">
        <v>0</v>
      </c>
      <c r="F28" s="143">
        <v>0</v>
      </c>
      <c r="G28" s="143">
        <v>7</v>
      </c>
      <c r="H28" s="143">
        <v>1</v>
      </c>
      <c r="I28" s="143">
        <v>0</v>
      </c>
      <c r="J28" s="143">
        <v>11</v>
      </c>
      <c r="K28" s="143">
        <v>13</v>
      </c>
      <c r="L28" s="143">
        <v>4</v>
      </c>
      <c r="M28" s="143">
        <v>2</v>
      </c>
      <c r="N28" s="143">
        <v>2</v>
      </c>
      <c r="O28" s="143">
        <v>0</v>
      </c>
      <c r="P28" s="143"/>
      <c r="Q28" s="143">
        <v>6</v>
      </c>
      <c r="R28" s="593">
        <f>SUM(D28:Q28)</f>
        <v>47</v>
      </c>
      <c r="S28" s="594">
        <f t="shared" si="1"/>
        <v>12.144702842377262</v>
      </c>
    </row>
    <row r="29" spans="2:27" ht="15" customHeight="1" x14ac:dyDescent="0.2">
      <c r="B29" s="575"/>
      <c r="C29" s="572" t="s">
        <v>99</v>
      </c>
      <c r="D29" s="143">
        <v>0</v>
      </c>
      <c r="E29" s="143">
        <v>0</v>
      </c>
      <c r="F29" s="143">
        <v>0</v>
      </c>
      <c r="G29" s="143">
        <v>3</v>
      </c>
      <c r="H29" s="143">
        <v>0</v>
      </c>
      <c r="I29" s="143">
        <v>0</v>
      </c>
      <c r="J29" s="143">
        <v>11</v>
      </c>
      <c r="K29" s="143">
        <v>6</v>
      </c>
      <c r="L29" s="143">
        <v>0</v>
      </c>
      <c r="M29" s="143">
        <v>0</v>
      </c>
      <c r="N29" s="143">
        <v>2</v>
      </c>
      <c r="O29" s="143">
        <v>0</v>
      </c>
      <c r="P29" s="143">
        <v>1</v>
      </c>
      <c r="Q29" s="143">
        <v>1</v>
      </c>
      <c r="R29" s="593">
        <f>SUM(D29:Q29)</f>
        <v>24</v>
      </c>
      <c r="S29" s="594">
        <f t="shared" si="1"/>
        <v>6.2015503875968996</v>
      </c>
    </row>
    <row r="30" spans="2:27" ht="19.5" customHeight="1" x14ac:dyDescent="0.25">
      <c r="B30" s="573">
        <v>17</v>
      </c>
      <c r="C30" s="574"/>
      <c r="D30" s="142">
        <f t="shared" ref="D30:Q30" si="9">SUM(D31:D32)</f>
        <v>12</v>
      </c>
      <c r="E30" s="142">
        <f t="shared" si="9"/>
        <v>15</v>
      </c>
      <c r="F30" s="142">
        <f t="shared" si="9"/>
        <v>3</v>
      </c>
      <c r="G30" s="142">
        <f t="shared" si="9"/>
        <v>12</v>
      </c>
      <c r="H30" s="142">
        <f t="shared" si="9"/>
        <v>1</v>
      </c>
      <c r="I30" s="142">
        <f t="shared" si="9"/>
        <v>1</v>
      </c>
      <c r="J30" s="142">
        <f t="shared" si="9"/>
        <v>71</v>
      </c>
      <c r="K30" s="142">
        <f t="shared" si="9"/>
        <v>65</v>
      </c>
      <c r="L30" s="142">
        <f t="shared" si="9"/>
        <v>18</v>
      </c>
      <c r="M30" s="142">
        <f>SUM(M31:M32)</f>
        <v>19</v>
      </c>
      <c r="N30" s="142">
        <f t="shared" si="9"/>
        <v>14</v>
      </c>
      <c r="O30" s="142">
        <f t="shared" si="9"/>
        <v>8</v>
      </c>
      <c r="P30" s="142">
        <f t="shared" si="9"/>
        <v>1</v>
      </c>
      <c r="Q30" s="142">
        <f t="shared" si="9"/>
        <v>36</v>
      </c>
      <c r="R30" s="595">
        <f>SUM(D30:Q30)</f>
        <v>276</v>
      </c>
      <c r="S30" s="596">
        <f>+S31+S32</f>
        <v>71.31782945736434</v>
      </c>
    </row>
    <row r="31" spans="2:27" ht="15" customHeight="1" x14ac:dyDescent="0.2">
      <c r="B31" s="575"/>
      <c r="C31" s="572" t="s">
        <v>96</v>
      </c>
      <c r="D31" s="143">
        <v>5</v>
      </c>
      <c r="E31" s="143">
        <v>15</v>
      </c>
      <c r="F31" s="143">
        <v>3</v>
      </c>
      <c r="G31" s="143">
        <v>4</v>
      </c>
      <c r="H31" s="143">
        <v>1</v>
      </c>
      <c r="I31" s="143"/>
      <c r="J31" s="143">
        <v>38</v>
      </c>
      <c r="K31" s="143">
        <v>46</v>
      </c>
      <c r="L31" s="143">
        <v>15</v>
      </c>
      <c r="M31" s="143">
        <v>12</v>
      </c>
      <c r="N31" s="143">
        <v>10</v>
      </c>
      <c r="O31" s="143">
        <v>3</v>
      </c>
      <c r="P31" s="143"/>
      <c r="Q31" s="143">
        <v>28</v>
      </c>
      <c r="R31" s="593">
        <f>SUM(D31:Q31)</f>
        <v>180</v>
      </c>
      <c r="S31" s="594">
        <f>(R31/$R$34)*100</f>
        <v>46.511627906976742</v>
      </c>
      <c r="V31" s="1" t="s">
        <v>86</v>
      </c>
      <c r="W31" s="1">
        <v>100</v>
      </c>
    </row>
    <row r="32" spans="2:27" ht="15" customHeight="1" x14ac:dyDescent="0.2">
      <c r="B32" s="575"/>
      <c r="C32" s="572" t="s">
        <v>99</v>
      </c>
      <c r="D32" s="143">
        <v>7</v>
      </c>
      <c r="E32" s="143">
        <v>0</v>
      </c>
      <c r="F32" s="143">
        <v>0</v>
      </c>
      <c r="G32" s="143">
        <v>8</v>
      </c>
      <c r="H32" s="143">
        <v>0</v>
      </c>
      <c r="I32" s="143">
        <v>1</v>
      </c>
      <c r="J32" s="143">
        <v>33</v>
      </c>
      <c r="K32" s="143">
        <v>19</v>
      </c>
      <c r="L32" s="143">
        <v>3</v>
      </c>
      <c r="M32" s="143">
        <v>7</v>
      </c>
      <c r="N32" s="143">
        <v>4</v>
      </c>
      <c r="O32" s="143">
        <v>5</v>
      </c>
      <c r="P32" s="143">
        <v>1</v>
      </c>
      <c r="Q32" s="143">
        <v>8</v>
      </c>
      <c r="R32" s="593">
        <f>SUM(D32:Q32)</f>
        <v>96</v>
      </c>
      <c r="S32" s="594">
        <f>(R32/$R$34)*100</f>
        <v>24.806201550387598</v>
      </c>
      <c r="V32" s="1" t="s">
        <v>87</v>
      </c>
      <c r="W32" s="1">
        <v>95</v>
      </c>
    </row>
    <row r="33" spans="2:24" s="144" customFormat="1" ht="19.5" customHeight="1" thickBot="1" x14ac:dyDescent="0.3">
      <c r="B33" s="576"/>
      <c r="C33" s="577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5"/>
      <c r="O33" s="5"/>
      <c r="P33" s="567"/>
      <c r="Q33" s="567"/>
      <c r="R33" s="597"/>
      <c r="S33" s="598"/>
      <c r="V33" s="144" t="s">
        <v>92</v>
      </c>
      <c r="W33" s="144">
        <v>57</v>
      </c>
    </row>
    <row r="34" spans="2:24" ht="21" customHeight="1" x14ac:dyDescent="0.25">
      <c r="B34" s="578" t="s">
        <v>5</v>
      </c>
      <c r="C34" s="578"/>
      <c r="D34" s="585">
        <f>SUM(D35:D36)</f>
        <v>15</v>
      </c>
      <c r="E34" s="558">
        <f t="shared" ref="E34:Q34" si="10">SUM(E35:E36)</f>
        <v>16</v>
      </c>
      <c r="F34" s="558">
        <f t="shared" si="10"/>
        <v>4</v>
      </c>
      <c r="G34" s="558">
        <f t="shared" si="10"/>
        <v>23</v>
      </c>
      <c r="H34" s="558">
        <f t="shared" si="10"/>
        <v>2</v>
      </c>
      <c r="I34" s="558">
        <f t="shared" si="10"/>
        <v>1</v>
      </c>
      <c r="J34" s="558">
        <f t="shared" si="10"/>
        <v>100</v>
      </c>
      <c r="K34" s="558">
        <f t="shared" si="10"/>
        <v>95</v>
      </c>
      <c r="L34" s="558">
        <f t="shared" si="10"/>
        <v>25</v>
      </c>
      <c r="M34" s="558">
        <f t="shared" si="10"/>
        <v>21</v>
      </c>
      <c r="N34" s="558">
        <f t="shared" si="10"/>
        <v>18</v>
      </c>
      <c r="O34" s="558">
        <f t="shared" si="10"/>
        <v>8</v>
      </c>
      <c r="P34" s="558">
        <f t="shared" si="10"/>
        <v>2</v>
      </c>
      <c r="Q34" s="586">
        <f t="shared" si="10"/>
        <v>57</v>
      </c>
      <c r="R34" s="558">
        <f>+R35+R36</f>
        <v>387</v>
      </c>
      <c r="S34" s="809">
        <f>R34/$R$34*100</f>
        <v>100</v>
      </c>
      <c r="V34" s="1" t="s">
        <v>84</v>
      </c>
      <c r="W34" s="1">
        <v>23</v>
      </c>
    </row>
    <row r="35" spans="2:24" ht="13.5" customHeight="1" x14ac:dyDescent="0.2">
      <c r="B35" s="580"/>
      <c r="C35" s="581" t="s">
        <v>52</v>
      </c>
      <c r="D35" s="564">
        <f>SUM(D10,D13,D16,D19,D22,D25,D28,D31)</f>
        <v>7</v>
      </c>
      <c r="E35" s="560">
        <f t="shared" ref="E35:R36" si="11">SUM(E10,E13,E16,E19,E22,E25,E28,E31)</f>
        <v>16</v>
      </c>
      <c r="F35" s="560">
        <f t="shared" si="11"/>
        <v>4</v>
      </c>
      <c r="G35" s="560">
        <f t="shared" si="11"/>
        <v>12</v>
      </c>
      <c r="H35" s="560">
        <f t="shared" si="11"/>
        <v>2</v>
      </c>
      <c r="I35" s="560">
        <f t="shared" si="11"/>
        <v>0</v>
      </c>
      <c r="J35" s="560">
        <f t="shared" si="11"/>
        <v>52</v>
      </c>
      <c r="K35" s="560">
        <f t="shared" si="11"/>
        <v>65</v>
      </c>
      <c r="L35" s="560">
        <f t="shared" si="11"/>
        <v>20</v>
      </c>
      <c r="M35" s="560">
        <f t="shared" si="11"/>
        <v>14</v>
      </c>
      <c r="N35" s="560">
        <f t="shared" si="11"/>
        <v>12</v>
      </c>
      <c r="O35" s="560">
        <f t="shared" si="11"/>
        <v>3</v>
      </c>
      <c r="P35" s="560">
        <f t="shared" si="11"/>
        <v>0</v>
      </c>
      <c r="Q35" s="587">
        <f t="shared" si="11"/>
        <v>40</v>
      </c>
      <c r="R35" s="560">
        <f t="shared" si="11"/>
        <v>247</v>
      </c>
      <c r="S35" s="810">
        <f>(R35/$R$34)*100</f>
        <v>63.824289405684752</v>
      </c>
      <c r="V35" s="1" t="s">
        <v>88</v>
      </c>
      <c r="W35" s="1">
        <v>25</v>
      </c>
      <c r="X35" s="1">
        <f>SUM(W31:W35)</f>
        <v>300</v>
      </c>
    </row>
    <row r="36" spans="2:24" s="144" customFormat="1" ht="19.5" customHeight="1" x14ac:dyDescent="0.25">
      <c r="B36" s="580"/>
      <c r="C36" s="581" t="s">
        <v>99</v>
      </c>
      <c r="D36" s="564">
        <f>SUM(D11,D14,D17,D20,D23,D26,D29,D32)</f>
        <v>8</v>
      </c>
      <c r="E36" s="560">
        <f t="shared" si="11"/>
        <v>0</v>
      </c>
      <c r="F36" s="560">
        <f t="shared" si="11"/>
        <v>0</v>
      </c>
      <c r="G36" s="560">
        <f t="shared" si="11"/>
        <v>11</v>
      </c>
      <c r="H36" s="560">
        <f t="shared" si="11"/>
        <v>0</v>
      </c>
      <c r="I36" s="560">
        <f t="shared" si="11"/>
        <v>1</v>
      </c>
      <c r="J36" s="560">
        <f t="shared" si="11"/>
        <v>48</v>
      </c>
      <c r="K36" s="560">
        <f t="shared" si="11"/>
        <v>30</v>
      </c>
      <c r="L36" s="560">
        <f t="shared" si="11"/>
        <v>5</v>
      </c>
      <c r="M36" s="560">
        <f t="shared" si="11"/>
        <v>7</v>
      </c>
      <c r="N36" s="560">
        <f t="shared" si="11"/>
        <v>6</v>
      </c>
      <c r="O36" s="560">
        <f t="shared" si="11"/>
        <v>5</v>
      </c>
      <c r="P36" s="560">
        <f t="shared" si="11"/>
        <v>2</v>
      </c>
      <c r="Q36" s="587">
        <f t="shared" si="11"/>
        <v>17</v>
      </c>
      <c r="R36" s="560">
        <f t="shared" si="11"/>
        <v>140</v>
      </c>
      <c r="S36" s="810">
        <f>(R36/$R$34)*100</f>
        <v>36.175710594315248</v>
      </c>
      <c r="V36" s="144" t="s">
        <v>11</v>
      </c>
      <c r="W36" s="144">
        <v>87</v>
      </c>
    </row>
    <row r="37" spans="2:24" ht="13.5" customHeight="1" x14ac:dyDescent="0.25">
      <c r="B37" s="580"/>
      <c r="C37" s="580"/>
      <c r="D37" s="588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3"/>
      <c r="P37" s="583"/>
      <c r="Q37" s="589"/>
      <c r="R37" s="584"/>
      <c r="S37" s="812"/>
      <c r="W37" s="1">
        <f>SUM(W31:W36)</f>
        <v>387</v>
      </c>
    </row>
    <row r="40" spans="2:24" x14ac:dyDescent="0.2">
      <c r="R40" s="32"/>
    </row>
    <row r="41" spans="2:24" x14ac:dyDescent="0.2">
      <c r="R41" s="32"/>
    </row>
    <row r="42" spans="2:24" x14ac:dyDescent="0.2">
      <c r="R42" s="32"/>
    </row>
    <row r="43" spans="2:24" x14ac:dyDescent="0.2">
      <c r="R43" s="32"/>
    </row>
    <row r="44" spans="2:24" x14ac:dyDescent="0.2">
      <c r="R44" s="32"/>
    </row>
    <row r="60" spans="2:19" x14ac:dyDescent="0.2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2:19" x14ac:dyDescent="0.2">
      <c r="B61" s="847" t="s">
        <v>158</v>
      </c>
      <c r="C61" s="847"/>
      <c r="D61" s="847"/>
      <c r="E61" s="847"/>
      <c r="F61" s="847"/>
      <c r="G61" s="847"/>
      <c r="H61" s="847"/>
      <c r="I61" s="847"/>
      <c r="J61" s="847"/>
      <c r="K61" s="847"/>
      <c r="L61" s="847"/>
      <c r="M61" s="847"/>
      <c r="N61" s="847"/>
      <c r="O61" s="847"/>
      <c r="P61" s="847"/>
      <c r="Q61" s="847"/>
      <c r="R61" s="847"/>
      <c r="S61" s="145"/>
    </row>
    <row r="62" spans="2:19" x14ac:dyDescent="0.2">
      <c r="B62" s="847" t="s">
        <v>340</v>
      </c>
      <c r="C62" s="847"/>
      <c r="D62" s="847"/>
      <c r="E62" s="847"/>
      <c r="F62" s="847"/>
      <c r="G62" s="847"/>
      <c r="H62" s="847"/>
      <c r="I62" s="847"/>
      <c r="J62" s="847"/>
      <c r="K62" s="847"/>
      <c r="L62" s="847"/>
      <c r="M62" s="9"/>
      <c r="N62" s="9"/>
      <c r="O62" s="9"/>
      <c r="P62" s="9"/>
      <c r="Q62" s="9"/>
      <c r="R62" s="9"/>
      <c r="S62" s="145"/>
    </row>
    <row r="63" spans="2:19" ht="33" customHeight="1" x14ac:dyDescent="0.25">
      <c r="B63" s="146" t="s">
        <v>110</v>
      </c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55"/>
      <c r="Q63" s="55"/>
      <c r="R63" s="148"/>
      <c r="S63" s="148"/>
    </row>
    <row r="64" spans="2:19" ht="14.25" x14ac:dyDescent="0.2">
      <c r="B64" s="58" t="s">
        <v>111</v>
      </c>
      <c r="C64" s="54"/>
      <c r="D64" s="17"/>
      <c r="E64" s="17"/>
      <c r="F64" s="17"/>
      <c r="G64" s="17"/>
      <c r="H64" s="17"/>
      <c r="I64" s="17"/>
      <c r="J64" s="55"/>
      <c r="K64" s="55"/>
      <c r="L64" s="53"/>
      <c r="M64" s="53" t="s">
        <v>121</v>
      </c>
      <c r="N64" s="19"/>
      <c r="O64" s="19"/>
      <c r="R64" s="148"/>
      <c r="S64" s="148"/>
    </row>
    <row r="65" spans="2:19" ht="14.25" x14ac:dyDescent="0.2">
      <c r="B65" s="58" t="s">
        <v>113</v>
      </c>
      <c r="C65" s="54"/>
      <c r="D65" s="17"/>
      <c r="E65" s="17"/>
      <c r="F65" s="17"/>
      <c r="G65" s="17"/>
      <c r="H65" s="17"/>
      <c r="I65" s="17"/>
      <c r="J65" s="55"/>
      <c r="K65" s="55"/>
      <c r="L65" s="53"/>
      <c r="M65" s="53" t="s">
        <v>112</v>
      </c>
      <c r="N65" s="19"/>
      <c r="O65" s="19"/>
      <c r="R65" s="148"/>
      <c r="S65" s="148"/>
    </row>
    <row r="66" spans="2:19" ht="14.25" x14ac:dyDescent="0.2">
      <c r="B66" s="58" t="s">
        <v>178</v>
      </c>
      <c r="C66" s="54"/>
      <c r="D66" s="17"/>
      <c r="E66" s="17"/>
      <c r="F66" s="17"/>
      <c r="G66" s="17"/>
      <c r="H66" s="17"/>
      <c r="I66" s="17"/>
      <c r="J66" s="55"/>
      <c r="K66" s="55"/>
      <c r="M66" s="58" t="s">
        <v>114</v>
      </c>
      <c r="N66" s="19"/>
      <c r="O66" s="19"/>
      <c r="R66" s="148"/>
      <c r="S66" s="148"/>
    </row>
    <row r="67" spans="2:19" ht="14.25" x14ac:dyDescent="0.2">
      <c r="B67" s="58" t="s">
        <v>115</v>
      </c>
      <c r="C67" s="54"/>
      <c r="D67" s="17"/>
      <c r="E67" s="17"/>
      <c r="F67" s="17"/>
      <c r="G67" s="17"/>
      <c r="H67" s="17"/>
      <c r="I67" s="17"/>
      <c r="J67" s="55"/>
      <c r="K67" s="55"/>
      <c r="M67" s="53" t="s">
        <v>116</v>
      </c>
      <c r="N67" s="19"/>
      <c r="O67" s="19"/>
      <c r="R67" s="148"/>
      <c r="S67" s="148"/>
    </row>
    <row r="68" spans="2:19" ht="14.25" x14ac:dyDescent="0.2">
      <c r="B68" s="58" t="s">
        <v>179</v>
      </c>
      <c r="C68" s="54"/>
      <c r="D68" s="17"/>
      <c r="E68" s="17"/>
      <c r="F68" s="17"/>
      <c r="G68" s="17"/>
      <c r="H68" s="17"/>
      <c r="I68" s="17"/>
      <c r="J68" s="55"/>
      <c r="K68" s="55"/>
      <c r="M68" s="53" t="s">
        <v>118</v>
      </c>
      <c r="N68" s="19"/>
      <c r="O68" s="19"/>
      <c r="R68" s="148"/>
      <c r="S68" s="148"/>
    </row>
    <row r="69" spans="2:19" ht="14.25" x14ac:dyDescent="0.2">
      <c r="B69" s="53" t="s">
        <v>117</v>
      </c>
      <c r="C69" s="54"/>
      <c r="D69" s="17"/>
      <c r="E69" s="17"/>
      <c r="F69" s="17"/>
      <c r="G69" s="17"/>
      <c r="H69" s="17"/>
      <c r="I69" s="17"/>
      <c r="J69" s="55"/>
      <c r="K69" s="55"/>
      <c r="M69" s="53" t="s">
        <v>120</v>
      </c>
      <c r="N69" s="19"/>
      <c r="O69" s="19"/>
      <c r="R69" s="148"/>
      <c r="S69" s="148"/>
    </row>
    <row r="70" spans="2:19" ht="14.25" x14ac:dyDescent="0.2">
      <c r="B70" s="53" t="s">
        <v>119</v>
      </c>
      <c r="M70" s="53" t="s">
        <v>122</v>
      </c>
      <c r="N70" s="19"/>
      <c r="O70" s="19"/>
      <c r="R70" s="148"/>
      <c r="S70" s="148"/>
    </row>
    <row r="71" spans="2:19" ht="15" x14ac:dyDescent="0.25">
      <c r="B71" s="146"/>
      <c r="C71" s="19"/>
      <c r="D71" s="19"/>
      <c r="E71" s="19"/>
      <c r="F71" s="19"/>
      <c r="G71" s="19"/>
      <c r="H71" s="19"/>
      <c r="I71" s="19"/>
      <c r="J71" s="19"/>
      <c r="K71" s="19"/>
      <c r="L71" s="19"/>
      <c r="N71" s="19"/>
      <c r="O71" s="19"/>
    </row>
    <row r="79" spans="2:19" x14ac:dyDescent="0.2">
      <c r="B79" s="74"/>
      <c r="C79" s="74"/>
    </row>
    <row r="80" spans="2:19" x14ac:dyDescent="0.2">
      <c r="B80" s="74"/>
      <c r="C80" s="74"/>
    </row>
    <row r="81" spans="2:12" x14ac:dyDescent="0.2">
      <c r="B81" s="74"/>
      <c r="C81" s="74"/>
    </row>
    <row r="82" spans="2:12" x14ac:dyDescent="0.2">
      <c r="B82" s="74"/>
      <c r="C82" s="74"/>
    </row>
    <row r="83" spans="2:12" x14ac:dyDescent="0.2">
      <c r="B83" s="74"/>
      <c r="C83" s="74"/>
    </row>
    <row r="84" spans="2:12" x14ac:dyDescent="0.2">
      <c r="B84" s="74"/>
      <c r="C84" s="74"/>
      <c r="D84" s="149"/>
      <c r="E84" s="149"/>
      <c r="F84" s="149"/>
      <c r="G84" s="149"/>
      <c r="H84" s="149"/>
    </row>
    <row r="85" spans="2:12" x14ac:dyDescent="0.2">
      <c r="B85" s="74"/>
      <c r="C85" s="74"/>
      <c r="D85" s="149"/>
      <c r="E85" s="149"/>
      <c r="F85" s="149"/>
      <c r="G85" s="149"/>
      <c r="H85" s="149"/>
    </row>
    <row r="86" spans="2:12" x14ac:dyDescent="0.2">
      <c r="B86" s="74"/>
      <c r="C86" s="74"/>
      <c r="D86" s="74"/>
      <c r="E86" s="74"/>
      <c r="F86" s="74"/>
      <c r="G86" s="74"/>
      <c r="H86" s="74"/>
    </row>
    <row r="87" spans="2:12" x14ac:dyDescent="0.2">
      <c r="B87" s="74"/>
      <c r="C87" s="74"/>
      <c r="D87" s="74"/>
      <c r="E87" s="74"/>
      <c r="F87" s="74"/>
      <c r="G87" s="74"/>
      <c r="H87" s="74"/>
    </row>
    <row r="88" spans="2:12" x14ac:dyDescent="0.2">
      <c r="B88" s="74"/>
      <c r="C88" s="74"/>
      <c r="D88" s="74"/>
      <c r="E88" s="74"/>
      <c r="F88" s="74"/>
      <c r="G88" s="74"/>
      <c r="H88" s="74"/>
      <c r="I88" s="150"/>
      <c r="J88" s="150"/>
      <c r="K88" s="150"/>
      <c r="L88" s="150"/>
    </row>
    <row r="89" spans="2:12" x14ac:dyDescent="0.2">
      <c r="B89" s="74"/>
      <c r="C89" s="74"/>
      <c r="D89" s="149"/>
      <c r="E89" s="149"/>
      <c r="F89" s="149"/>
      <c r="G89" s="149"/>
      <c r="H89" s="149"/>
      <c r="I89" s="105"/>
      <c r="J89" s="105"/>
      <c r="K89" s="105"/>
      <c r="L89" s="105"/>
    </row>
    <row r="90" spans="2:12" x14ac:dyDescent="0.2">
      <c r="B90" s="74"/>
      <c r="C90" s="74"/>
      <c r="D90" s="149"/>
      <c r="E90" s="149"/>
      <c r="F90" s="149"/>
      <c r="G90" s="149"/>
      <c r="H90" s="149"/>
      <c r="I90" s="105"/>
      <c r="J90" s="105"/>
      <c r="K90" s="105"/>
      <c r="L90" s="105"/>
    </row>
    <row r="91" spans="2:12" x14ac:dyDescent="0.2">
      <c r="B91" s="74"/>
      <c r="C91" s="74"/>
      <c r="D91" s="74"/>
      <c r="E91" s="74"/>
      <c r="F91" s="74"/>
      <c r="G91" s="74"/>
      <c r="H91" s="74"/>
    </row>
  </sheetData>
  <mergeCells count="9">
    <mergeCell ref="B9:C9"/>
    <mergeCell ref="B61:R61"/>
    <mergeCell ref="B62:L62"/>
    <mergeCell ref="B1:S1"/>
    <mergeCell ref="B3:S3"/>
    <mergeCell ref="B4:S4"/>
    <mergeCell ref="B5:S5"/>
    <mergeCell ref="B7:C7"/>
    <mergeCell ref="D7:Q7"/>
  </mergeCells>
  <printOptions horizontalCentered="1" verticalCentered="1"/>
  <pageMargins left="0" right="0" top="0" bottom="0" header="0" footer="0"/>
  <pageSetup paperSize="9" scale="60" orientation="portrait" r:id="rId1"/>
  <ignoredErrors>
    <ignoredError sqref="R12:R30 S30 R32:R33" 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39"/>
  <sheetViews>
    <sheetView showGridLines="0" view="pageBreakPreview" topLeftCell="A34" zoomScale="87" zoomScaleNormal="100" zoomScaleSheetLayoutView="87" workbookViewId="0">
      <selection activeCell="B53" sqref="B53:H53"/>
    </sheetView>
  </sheetViews>
  <sheetFormatPr baseColWidth="10" defaultRowHeight="12.75" x14ac:dyDescent="0.2"/>
  <cols>
    <col min="1" max="1" width="6.85546875" style="1" customWidth="1"/>
    <col min="2" max="2" width="18.28515625" style="1" customWidth="1"/>
    <col min="3" max="3" width="11.140625" style="1" customWidth="1"/>
    <col min="4" max="4" width="10.140625" style="1" customWidth="1"/>
    <col min="5" max="5" width="11.140625" style="1" customWidth="1"/>
    <col min="6" max="6" width="10.140625" style="1" customWidth="1"/>
    <col min="7" max="7" width="11.42578125" style="1"/>
    <col min="8" max="8" width="12.5703125" style="1" bestFit="1" customWidth="1"/>
    <col min="9" max="16384" width="11.42578125" style="1"/>
  </cols>
  <sheetData>
    <row r="1" spans="1:9" ht="21" customHeight="1" x14ac:dyDescent="0.2">
      <c r="A1" s="886" t="s">
        <v>330</v>
      </c>
      <c r="B1" s="886"/>
      <c r="C1" s="886"/>
      <c r="D1" s="886"/>
      <c r="E1" s="886"/>
      <c r="F1" s="886"/>
      <c r="G1" s="886"/>
      <c r="H1" s="886"/>
    </row>
    <row r="2" spans="1:9" ht="26.25" customHeight="1" x14ac:dyDescent="0.25">
      <c r="A2" s="28" t="s">
        <v>0</v>
      </c>
    </row>
    <row r="3" spans="1:9" ht="39" customHeight="1" x14ac:dyDescent="0.2">
      <c r="A3" s="856" t="s">
        <v>180</v>
      </c>
      <c r="B3" s="856"/>
      <c r="C3" s="856"/>
      <c r="D3" s="856"/>
      <c r="E3" s="856"/>
      <c r="F3" s="856"/>
      <c r="G3" s="856"/>
      <c r="H3" s="856"/>
    </row>
    <row r="4" spans="1:9" ht="15.75" x14ac:dyDescent="0.25">
      <c r="A4" s="887">
        <v>2019</v>
      </c>
      <c r="B4" s="887"/>
      <c r="C4" s="887"/>
      <c r="D4" s="887"/>
      <c r="E4" s="887"/>
      <c r="F4" s="887"/>
      <c r="G4" s="887"/>
      <c r="H4" s="887"/>
    </row>
    <row r="6" spans="1:9" ht="24.75" customHeight="1" thickBot="1" x14ac:dyDescent="0.3">
      <c r="A6" s="884" t="s">
        <v>47</v>
      </c>
      <c r="B6" s="884"/>
      <c r="C6" s="868" t="s">
        <v>147</v>
      </c>
      <c r="D6" s="868"/>
      <c r="E6" s="868"/>
      <c r="F6" s="868"/>
      <c r="G6" s="868" t="s">
        <v>5</v>
      </c>
      <c r="H6" s="868"/>
      <c r="I6" s="151"/>
    </row>
    <row r="7" spans="1:9" ht="21.75" customHeight="1" thickBot="1" x14ac:dyDescent="0.3">
      <c r="A7" s="884" t="s">
        <v>127</v>
      </c>
      <c r="B7" s="884"/>
      <c r="C7" s="298" t="s">
        <v>150</v>
      </c>
      <c r="D7" s="610" t="s">
        <v>94</v>
      </c>
      <c r="E7" s="298" t="s">
        <v>151</v>
      </c>
      <c r="F7" s="610" t="s">
        <v>94</v>
      </c>
      <c r="G7" s="298" t="s">
        <v>49</v>
      </c>
      <c r="H7" s="610" t="s">
        <v>94</v>
      </c>
      <c r="I7" s="151"/>
    </row>
    <row r="8" spans="1:9" ht="23.25" customHeight="1" x14ac:dyDescent="0.25">
      <c r="A8" s="880" t="s">
        <v>48</v>
      </c>
      <c r="B8" s="880"/>
      <c r="C8" s="611">
        <f>SUM(C9:C10)</f>
        <v>10</v>
      </c>
      <c r="D8" s="612">
        <f>C8/$G$33*100</f>
        <v>2.5839793281653747</v>
      </c>
      <c r="E8" s="613">
        <f>SUM(E9:E10)</f>
        <v>0</v>
      </c>
      <c r="F8" s="612">
        <f>E8/$G$33*100</f>
        <v>0</v>
      </c>
      <c r="G8" s="620">
        <f>SUM(C8,E8)</f>
        <v>10</v>
      </c>
      <c r="H8" s="621">
        <f t="shared" ref="H8:H31" si="0">G8/$G$33*100</f>
        <v>2.5839793281653747</v>
      </c>
      <c r="I8" s="151"/>
    </row>
    <row r="9" spans="1:9" ht="15.75" x14ac:dyDescent="0.2">
      <c r="A9" s="571"/>
      <c r="B9" s="572" t="s">
        <v>96</v>
      </c>
      <c r="C9" s="614">
        <v>4</v>
      </c>
      <c r="D9" s="153">
        <f t="shared" ref="D9:D35" si="1">C9/$G$33*100</f>
        <v>1.03359173126615</v>
      </c>
      <c r="E9" s="602">
        <v>0</v>
      </c>
      <c r="F9" s="153">
        <f t="shared" ref="F9:F35" si="2">E9/$G$33*100</f>
        <v>0</v>
      </c>
      <c r="G9" s="622">
        <f t="shared" ref="G9:G31" si="3">SUM(C9,E9)</f>
        <v>4</v>
      </c>
      <c r="H9" s="623">
        <f t="shared" si="0"/>
        <v>1.03359173126615</v>
      </c>
      <c r="I9" s="151"/>
    </row>
    <row r="10" spans="1:9" ht="15.75" x14ac:dyDescent="0.2">
      <c r="A10" s="571"/>
      <c r="B10" s="572" t="s">
        <v>99</v>
      </c>
      <c r="C10" s="614">
        <v>6</v>
      </c>
      <c r="D10" s="153">
        <f t="shared" si="1"/>
        <v>1.5503875968992249</v>
      </c>
      <c r="E10" s="602">
        <v>0</v>
      </c>
      <c r="F10" s="153">
        <f t="shared" si="2"/>
        <v>0</v>
      </c>
      <c r="G10" s="622">
        <f t="shared" si="3"/>
        <v>6</v>
      </c>
      <c r="H10" s="623">
        <f t="shared" si="0"/>
        <v>1.5503875968992249</v>
      </c>
      <c r="I10" s="151"/>
    </row>
    <row r="11" spans="1:9" ht="15.75" x14ac:dyDescent="0.25">
      <c r="A11" s="571">
        <v>10</v>
      </c>
      <c r="B11" s="571"/>
      <c r="C11" s="615">
        <f>SUM(C12:C13)</f>
        <v>1</v>
      </c>
      <c r="D11" s="152">
        <f t="shared" si="1"/>
        <v>0.2583979328165375</v>
      </c>
      <c r="E11" s="600">
        <f>SUM(E12:E13)</f>
        <v>0</v>
      </c>
      <c r="F11" s="152">
        <f t="shared" si="2"/>
        <v>0</v>
      </c>
      <c r="G11" s="624">
        <f t="shared" si="3"/>
        <v>1</v>
      </c>
      <c r="H11" s="625">
        <f t="shared" si="0"/>
        <v>0.2583979328165375</v>
      </c>
      <c r="I11" s="151"/>
    </row>
    <row r="12" spans="1:9" ht="15.75" x14ac:dyDescent="0.2">
      <c r="A12" s="571"/>
      <c r="B12" s="572" t="s">
        <v>96</v>
      </c>
      <c r="C12" s="614">
        <v>1</v>
      </c>
      <c r="D12" s="153">
        <f t="shared" si="1"/>
        <v>0.2583979328165375</v>
      </c>
      <c r="E12" s="602">
        <v>0</v>
      </c>
      <c r="F12" s="153">
        <f t="shared" si="2"/>
        <v>0</v>
      </c>
      <c r="G12" s="622">
        <f t="shared" si="3"/>
        <v>1</v>
      </c>
      <c r="H12" s="623">
        <f t="shared" si="0"/>
        <v>0.2583979328165375</v>
      </c>
      <c r="I12" s="151"/>
    </row>
    <row r="13" spans="1:9" ht="15.75" x14ac:dyDescent="0.2">
      <c r="A13" s="571"/>
      <c r="B13" s="572" t="s">
        <v>99</v>
      </c>
      <c r="C13" s="616">
        <v>0</v>
      </c>
      <c r="D13" s="153">
        <f t="shared" si="1"/>
        <v>0</v>
      </c>
      <c r="E13" s="602">
        <v>0</v>
      </c>
      <c r="F13" s="153">
        <f t="shared" si="2"/>
        <v>0</v>
      </c>
      <c r="G13" s="626">
        <f t="shared" si="3"/>
        <v>0</v>
      </c>
      <c r="H13" s="623">
        <f t="shared" si="0"/>
        <v>0</v>
      </c>
      <c r="I13" s="151"/>
    </row>
    <row r="14" spans="1:9" ht="15.75" x14ac:dyDescent="0.25">
      <c r="A14" s="571">
        <v>11</v>
      </c>
      <c r="B14" s="572"/>
      <c r="C14" s="615">
        <f>SUM(C15:C16)</f>
        <v>2</v>
      </c>
      <c r="D14" s="152">
        <f t="shared" si="1"/>
        <v>0.516795865633075</v>
      </c>
      <c r="E14" s="600">
        <f>SUM(E15:E16)</f>
        <v>0</v>
      </c>
      <c r="F14" s="152">
        <f t="shared" si="2"/>
        <v>0</v>
      </c>
      <c r="G14" s="624">
        <f t="shared" si="3"/>
        <v>2</v>
      </c>
      <c r="H14" s="625">
        <f t="shared" si="0"/>
        <v>0.516795865633075</v>
      </c>
      <c r="I14" s="151"/>
    </row>
    <row r="15" spans="1:9" ht="15.75" x14ac:dyDescent="0.2">
      <c r="A15" s="571"/>
      <c r="B15" s="572" t="s">
        <v>96</v>
      </c>
      <c r="C15" s="616">
        <v>0</v>
      </c>
      <c r="D15" s="153">
        <f t="shared" si="1"/>
        <v>0</v>
      </c>
      <c r="E15" s="602">
        <v>0</v>
      </c>
      <c r="F15" s="153">
        <f t="shared" si="2"/>
        <v>0</v>
      </c>
      <c r="G15" s="626">
        <f t="shared" si="3"/>
        <v>0</v>
      </c>
      <c r="H15" s="623">
        <f t="shared" si="0"/>
        <v>0</v>
      </c>
      <c r="I15" s="151"/>
    </row>
    <row r="16" spans="1:9" ht="15.75" x14ac:dyDescent="0.2">
      <c r="A16" s="571"/>
      <c r="B16" s="572" t="s">
        <v>99</v>
      </c>
      <c r="C16" s="614">
        <v>2</v>
      </c>
      <c r="D16" s="153">
        <f t="shared" si="1"/>
        <v>0.516795865633075</v>
      </c>
      <c r="E16" s="602">
        <v>0</v>
      </c>
      <c r="F16" s="153">
        <f t="shared" si="2"/>
        <v>0</v>
      </c>
      <c r="G16" s="622">
        <f t="shared" si="3"/>
        <v>2</v>
      </c>
      <c r="H16" s="623">
        <f t="shared" si="0"/>
        <v>0.516795865633075</v>
      </c>
      <c r="I16" s="151"/>
    </row>
    <row r="17" spans="1:9" ht="15.75" x14ac:dyDescent="0.25">
      <c r="A17" s="573">
        <v>12</v>
      </c>
      <c r="B17" s="574"/>
      <c r="C17" s="615">
        <f>SUM(C18:C19)</f>
        <v>1</v>
      </c>
      <c r="D17" s="152">
        <f t="shared" si="1"/>
        <v>0.2583979328165375</v>
      </c>
      <c r="E17" s="600">
        <f>SUM(E18:E19)</f>
        <v>0</v>
      </c>
      <c r="F17" s="152">
        <f t="shared" si="2"/>
        <v>0</v>
      </c>
      <c r="G17" s="624">
        <f t="shared" si="3"/>
        <v>1</v>
      </c>
      <c r="H17" s="625">
        <f t="shared" si="0"/>
        <v>0.2583979328165375</v>
      </c>
      <c r="I17" s="151"/>
    </row>
    <row r="18" spans="1:9" ht="15.75" x14ac:dyDescent="0.2">
      <c r="A18" s="571"/>
      <c r="B18" s="572" t="s">
        <v>96</v>
      </c>
      <c r="C18" s="616">
        <v>0</v>
      </c>
      <c r="D18" s="153">
        <f t="shared" si="1"/>
        <v>0</v>
      </c>
      <c r="E18" s="602">
        <v>0</v>
      </c>
      <c r="F18" s="153">
        <f t="shared" si="2"/>
        <v>0</v>
      </c>
      <c r="G18" s="626">
        <f t="shared" si="3"/>
        <v>0</v>
      </c>
      <c r="H18" s="623">
        <f t="shared" si="0"/>
        <v>0</v>
      </c>
      <c r="I18" s="151"/>
    </row>
    <row r="19" spans="1:9" ht="15.75" x14ac:dyDescent="0.2">
      <c r="A19" s="571"/>
      <c r="B19" s="572" t="s">
        <v>99</v>
      </c>
      <c r="C19" s="614">
        <v>1</v>
      </c>
      <c r="D19" s="153">
        <f t="shared" si="1"/>
        <v>0.2583979328165375</v>
      </c>
      <c r="E19" s="602">
        <v>0</v>
      </c>
      <c r="F19" s="153">
        <f t="shared" si="2"/>
        <v>0</v>
      </c>
      <c r="G19" s="622">
        <f t="shared" si="3"/>
        <v>1</v>
      </c>
      <c r="H19" s="623">
        <f t="shared" si="0"/>
        <v>0.2583979328165375</v>
      </c>
    </row>
    <row r="20" spans="1:9" ht="15.75" x14ac:dyDescent="0.25">
      <c r="A20" s="573">
        <v>14</v>
      </c>
      <c r="B20" s="574"/>
      <c r="C20" s="615">
        <f>SUM(C21:C22)</f>
        <v>4</v>
      </c>
      <c r="D20" s="152">
        <f t="shared" si="1"/>
        <v>1.03359173126615</v>
      </c>
      <c r="E20" s="600">
        <f>SUM(E21:E22)</f>
        <v>0</v>
      </c>
      <c r="F20" s="152">
        <f t="shared" si="2"/>
        <v>0</v>
      </c>
      <c r="G20" s="624">
        <f t="shared" si="3"/>
        <v>4</v>
      </c>
      <c r="H20" s="625">
        <f t="shared" si="0"/>
        <v>1.03359173126615</v>
      </c>
    </row>
    <row r="21" spans="1:9" ht="15" x14ac:dyDescent="0.2">
      <c r="A21" s="575"/>
      <c r="B21" s="572" t="s">
        <v>96</v>
      </c>
      <c r="C21" s="614">
        <v>3</v>
      </c>
      <c r="D21" s="153">
        <f t="shared" si="1"/>
        <v>0.77519379844961245</v>
      </c>
      <c r="E21" s="602">
        <v>0</v>
      </c>
      <c r="F21" s="153">
        <f t="shared" si="2"/>
        <v>0</v>
      </c>
      <c r="G21" s="622">
        <f t="shared" si="3"/>
        <v>3</v>
      </c>
      <c r="H21" s="623">
        <f t="shared" si="0"/>
        <v>0.77519379844961245</v>
      </c>
    </row>
    <row r="22" spans="1:9" ht="15" x14ac:dyDescent="0.2">
      <c r="A22" s="575"/>
      <c r="B22" s="572" t="s">
        <v>99</v>
      </c>
      <c r="C22" s="614">
        <v>1</v>
      </c>
      <c r="D22" s="153">
        <f t="shared" si="1"/>
        <v>0.2583979328165375</v>
      </c>
      <c r="E22" s="602">
        <v>0</v>
      </c>
      <c r="F22" s="153">
        <f t="shared" si="2"/>
        <v>0</v>
      </c>
      <c r="G22" s="622">
        <f t="shared" si="3"/>
        <v>1</v>
      </c>
      <c r="H22" s="623">
        <f t="shared" si="0"/>
        <v>0.2583979328165375</v>
      </c>
    </row>
    <row r="23" spans="1:9" ht="15.75" x14ac:dyDescent="0.25">
      <c r="A23" s="573">
        <v>15</v>
      </c>
      <c r="B23" s="574"/>
      <c r="C23" s="615">
        <f>SUM(C24:C25)</f>
        <v>17</v>
      </c>
      <c r="D23" s="152">
        <f t="shared" si="1"/>
        <v>4.3927648578811365</v>
      </c>
      <c r="E23" s="599">
        <f>SUM(E24:E25)</f>
        <v>5</v>
      </c>
      <c r="F23" s="152">
        <f t="shared" si="2"/>
        <v>1.2919896640826873</v>
      </c>
      <c r="G23" s="624">
        <f t="shared" si="3"/>
        <v>22</v>
      </c>
      <c r="H23" s="625">
        <f t="shared" si="0"/>
        <v>5.684754521963824</v>
      </c>
    </row>
    <row r="24" spans="1:9" ht="15" x14ac:dyDescent="0.2">
      <c r="A24" s="575"/>
      <c r="B24" s="572" t="s">
        <v>52</v>
      </c>
      <c r="C24" s="614">
        <v>9</v>
      </c>
      <c r="D24" s="153">
        <f t="shared" si="1"/>
        <v>2.3255813953488373</v>
      </c>
      <c r="E24" s="601">
        <v>3</v>
      </c>
      <c r="F24" s="153">
        <f t="shared" si="2"/>
        <v>0.77519379844961245</v>
      </c>
      <c r="G24" s="622">
        <f t="shared" si="3"/>
        <v>12</v>
      </c>
      <c r="H24" s="623">
        <f t="shared" si="0"/>
        <v>3.1007751937984498</v>
      </c>
    </row>
    <row r="25" spans="1:9" ht="15" x14ac:dyDescent="0.2">
      <c r="A25" s="575"/>
      <c r="B25" s="572" t="s">
        <v>99</v>
      </c>
      <c r="C25" s="614">
        <v>8</v>
      </c>
      <c r="D25" s="153">
        <f t="shared" si="1"/>
        <v>2.0671834625323</v>
      </c>
      <c r="E25" s="601">
        <v>2</v>
      </c>
      <c r="F25" s="153">
        <f t="shared" si="2"/>
        <v>0.516795865633075</v>
      </c>
      <c r="G25" s="622">
        <f t="shared" si="3"/>
        <v>10</v>
      </c>
      <c r="H25" s="623">
        <f t="shared" si="0"/>
        <v>2.5839793281653747</v>
      </c>
    </row>
    <row r="26" spans="1:9" ht="15.75" x14ac:dyDescent="0.25">
      <c r="A26" s="573">
        <v>16</v>
      </c>
      <c r="B26" s="574"/>
      <c r="C26" s="615">
        <f>SUM(C27:C28)</f>
        <v>50</v>
      </c>
      <c r="D26" s="152">
        <f t="shared" si="1"/>
        <v>12.919896640826872</v>
      </c>
      <c r="E26" s="599">
        <f>SUM(E27:E28)</f>
        <v>21</v>
      </c>
      <c r="F26" s="152">
        <f t="shared" si="2"/>
        <v>5.4263565891472867</v>
      </c>
      <c r="G26" s="624">
        <f t="shared" si="3"/>
        <v>71</v>
      </c>
      <c r="H26" s="625">
        <f t="shared" si="0"/>
        <v>18.34625322997416</v>
      </c>
    </row>
    <row r="27" spans="1:9" ht="15" x14ac:dyDescent="0.2">
      <c r="A27" s="575"/>
      <c r="B27" s="572" t="s">
        <v>96</v>
      </c>
      <c r="C27" s="614">
        <v>35</v>
      </c>
      <c r="D27" s="153">
        <f t="shared" si="1"/>
        <v>9.043927648578812</v>
      </c>
      <c r="E27" s="601">
        <v>12</v>
      </c>
      <c r="F27" s="153">
        <f t="shared" si="2"/>
        <v>3.1007751937984498</v>
      </c>
      <c r="G27" s="622">
        <f t="shared" si="3"/>
        <v>47</v>
      </c>
      <c r="H27" s="623">
        <f t="shared" si="0"/>
        <v>12.144702842377262</v>
      </c>
    </row>
    <row r="28" spans="1:9" ht="15" x14ac:dyDescent="0.2">
      <c r="A28" s="575"/>
      <c r="B28" s="572" t="s">
        <v>99</v>
      </c>
      <c r="C28" s="614">
        <v>15</v>
      </c>
      <c r="D28" s="153">
        <f t="shared" si="1"/>
        <v>3.8759689922480618</v>
      </c>
      <c r="E28" s="601">
        <v>9</v>
      </c>
      <c r="F28" s="153">
        <f t="shared" si="2"/>
        <v>2.3255813953488373</v>
      </c>
      <c r="G28" s="622">
        <f t="shared" si="3"/>
        <v>24</v>
      </c>
      <c r="H28" s="623">
        <f t="shared" si="0"/>
        <v>6.2015503875968996</v>
      </c>
    </row>
    <row r="29" spans="1:9" ht="15.75" x14ac:dyDescent="0.25">
      <c r="A29" s="573">
        <v>17</v>
      </c>
      <c r="B29" s="574"/>
      <c r="C29" s="615">
        <f>SUM(C30:C31)</f>
        <v>82</v>
      </c>
      <c r="D29" s="152">
        <f t="shared" si="1"/>
        <v>21.188630490956072</v>
      </c>
      <c r="E29" s="599">
        <f>SUM(E30:E31)</f>
        <v>194</v>
      </c>
      <c r="F29" s="152">
        <f t="shared" si="2"/>
        <v>50.129198966408275</v>
      </c>
      <c r="G29" s="624">
        <f t="shared" si="3"/>
        <v>276</v>
      </c>
      <c r="H29" s="625">
        <f t="shared" si="0"/>
        <v>71.31782945736434</v>
      </c>
    </row>
    <row r="30" spans="1:9" ht="15" x14ac:dyDescent="0.2">
      <c r="A30" s="575"/>
      <c r="B30" s="572" t="s">
        <v>96</v>
      </c>
      <c r="C30" s="614">
        <v>61</v>
      </c>
      <c r="D30" s="153">
        <f t="shared" si="1"/>
        <v>15.762273901808785</v>
      </c>
      <c r="E30" s="601">
        <v>119</v>
      </c>
      <c r="F30" s="153">
        <f t="shared" si="2"/>
        <v>30.749354005167955</v>
      </c>
      <c r="G30" s="622">
        <f t="shared" si="3"/>
        <v>180</v>
      </c>
      <c r="H30" s="623">
        <f t="shared" si="0"/>
        <v>46.511627906976742</v>
      </c>
    </row>
    <row r="31" spans="1:9" ht="15" x14ac:dyDescent="0.2">
      <c r="A31" s="575"/>
      <c r="B31" s="572" t="s">
        <v>99</v>
      </c>
      <c r="C31" s="614">
        <v>21</v>
      </c>
      <c r="D31" s="153">
        <f t="shared" si="1"/>
        <v>5.4263565891472867</v>
      </c>
      <c r="E31" s="601">
        <v>75</v>
      </c>
      <c r="F31" s="153">
        <f t="shared" si="2"/>
        <v>19.379844961240313</v>
      </c>
      <c r="G31" s="622">
        <f t="shared" si="3"/>
        <v>96</v>
      </c>
      <c r="H31" s="623">
        <f t="shared" si="0"/>
        <v>24.806201550387598</v>
      </c>
    </row>
    <row r="32" spans="1:9" ht="16.5" thickBot="1" x14ac:dyDescent="0.3">
      <c r="A32" s="576"/>
      <c r="B32" s="577"/>
      <c r="C32" s="617"/>
      <c r="D32" s="618"/>
      <c r="E32" s="619"/>
      <c r="F32" s="618"/>
      <c r="G32" s="627"/>
      <c r="H32" s="628"/>
    </row>
    <row r="33" spans="1:17" ht="21" customHeight="1" x14ac:dyDescent="0.25">
      <c r="A33" s="578" t="s">
        <v>5</v>
      </c>
      <c r="B33" s="578"/>
      <c r="C33" s="605">
        <f>SUM(C34:C35)</f>
        <v>167</v>
      </c>
      <c r="D33" s="579">
        <f t="shared" si="1"/>
        <v>43.152454780361758</v>
      </c>
      <c r="E33" s="603">
        <f>SUM(E34:E35)</f>
        <v>220</v>
      </c>
      <c r="F33" s="606">
        <f t="shared" si="2"/>
        <v>56.847545219638242</v>
      </c>
      <c r="G33" s="603">
        <f>SUM(G34:G35)</f>
        <v>387</v>
      </c>
      <c r="H33" s="809">
        <f>G33/$G$33*100</f>
        <v>100</v>
      </c>
    </row>
    <row r="34" spans="1:17" ht="14.25" x14ac:dyDescent="0.2">
      <c r="A34" s="580"/>
      <c r="B34" s="581" t="s">
        <v>52</v>
      </c>
      <c r="C34" s="607">
        <f>SUM(C9,C12,C15,C18,C21,C24,C27,C30)</f>
        <v>113</v>
      </c>
      <c r="D34" s="582">
        <f>C34/$G$33*100</f>
        <v>29.198966408268735</v>
      </c>
      <c r="E34" s="604">
        <f>SUM(E9,E12,E15,E18,E21,E24,E27,E30)</f>
        <v>134</v>
      </c>
      <c r="F34" s="608">
        <f t="shared" si="2"/>
        <v>34.625322997416021</v>
      </c>
      <c r="G34" s="604">
        <f>SUM(G9,G12,G15,G18,G21,G24,G27,G30)</f>
        <v>247</v>
      </c>
      <c r="H34" s="810">
        <f>G34/$G$33*100</f>
        <v>63.824289405684752</v>
      </c>
    </row>
    <row r="35" spans="1:17" ht="14.25" x14ac:dyDescent="0.2">
      <c r="A35" s="580"/>
      <c r="B35" s="581" t="s">
        <v>99</v>
      </c>
      <c r="C35" s="607">
        <f>SUM(C10,C13,C16,C19,C22,C25,C28,C31)</f>
        <v>54</v>
      </c>
      <c r="D35" s="582">
        <f t="shared" si="1"/>
        <v>13.953488372093023</v>
      </c>
      <c r="E35" s="604">
        <f>SUM(E10,E13,E16,E19,E22,E25,E28,E31)</f>
        <v>86</v>
      </c>
      <c r="F35" s="608">
        <f t="shared" si="2"/>
        <v>22.222222222222221</v>
      </c>
      <c r="G35" s="604">
        <f>SUM(G10,G13,G16,G19,G22,G25,G28,G31)</f>
        <v>140</v>
      </c>
      <c r="H35" s="810">
        <f>G35/$G$33*100</f>
        <v>36.175710594315248</v>
      </c>
    </row>
    <row r="36" spans="1:17" ht="7.5" customHeight="1" x14ac:dyDescent="0.2">
      <c r="A36" s="580"/>
      <c r="B36" s="580"/>
      <c r="C36" s="609"/>
      <c r="D36" s="289"/>
      <c r="E36" s="289"/>
      <c r="F36" s="295"/>
      <c r="G36" s="289"/>
      <c r="H36" s="811"/>
    </row>
    <row r="37" spans="1:17" hidden="1" x14ac:dyDescent="0.2"/>
    <row r="38" spans="1:17" ht="24.75" customHeight="1" x14ac:dyDescent="0.2">
      <c r="A38" s="885" t="s">
        <v>181</v>
      </c>
      <c r="B38" s="885"/>
      <c r="C38" s="885"/>
      <c r="D38" s="885"/>
      <c r="E38" s="885"/>
      <c r="F38" s="885"/>
      <c r="G38" s="885"/>
      <c r="H38" s="885"/>
      <c r="I38" s="154"/>
      <c r="J38" s="154"/>
      <c r="K38" s="154"/>
      <c r="L38" s="154"/>
      <c r="M38" s="154"/>
      <c r="N38" s="154"/>
      <c r="O38" s="154"/>
      <c r="P38" s="154"/>
      <c r="Q38" s="154"/>
    </row>
    <row r="39" spans="1:17" x14ac:dyDescent="0.2">
      <c r="A39" s="885" t="s">
        <v>343</v>
      </c>
      <c r="B39" s="885"/>
      <c r="C39" s="885"/>
      <c r="D39" s="885"/>
      <c r="E39" s="885"/>
      <c r="F39" s="885"/>
      <c r="G39" s="885"/>
      <c r="H39" s="885"/>
      <c r="I39" s="154"/>
      <c r="J39" s="154"/>
      <c r="K39" s="154"/>
      <c r="L39" s="17"/>
      <c r="M39" s="17"/>
      <c r="N39" s="17"/>
      <c r="O39" s="17"/>
      <c r="P39" s="17"/>
      <c r="Q39" s="17"/>
    </row>
  </sheetData>
  <mergeCells count="10">
    <mergeCell ref="A7:B7"/>
    <mergeCell ref="A8:B8"/>
    <mergeCell ref="A38:H38"/>
    <mergeCell ref="A39:H39"/>
    <mergeCell ref="A1:H1"/>
    <mergeCell ref="A3:H3"/>
    <mergeCell ref="A4:H4"/>
    <mergeCell ref="A6:B6"/>
    <mergeCell ref="C6:F6"/>
    <mergeCell ref="G6:H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ignoredErrors>
    <ignoredError sqref="G8:G35 F33:F35 D8:D31 D33:D35 E8:E35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X52"/>
  <sheetViews>
    <sheetView showGridLines="0" view="pageBreakPreview" topLeftCell="A35" zoomScale="111" zoomScaleNormal="100" zoomScaleSheetLayoutView="111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9.5703125" style="1" customWidth="1"/>
    <col min="3" max="10" width="11.42578125" style="1"/>
    <col min="11" max="12" width="11.85546875" style="1" bestFit="1" customWidth="1"/>
    <col min="13" max="13" width="11.42578125" style="1"/>
    <col min="14" max="14" width="13.28515625" style="1" customWidth="1"/>
    <col min="15" max="16384" width="11.42578125" style="1"/>
  </cols>
  <sheetData>
    <row r="1" spans="2:24" ht="18" x14ac:dyDescent="0.2">
      <c r="B1" s="886" t="s">
        <v>331</v>
      </c>
      <c r="C1" s="886"/>
      <c r="D1" s="886"/>
      <c r="E1" s="886"/>
      <c r="F1" s="886"/>
      <c r="G1" s="886"/>
      <c r="H1" s="886"/>
      <c r="I1" s="165"/>
      <c r="J1" s="184"/>
      <c r="K1" s="184"/>
      <c r="L1" s="184"/>
      <c r="M1" s="184"/>
      <c r="N1" s="184"/>
      <c r="O1" s="184"/>
      <c r="P1" s="184"/>
      <c r="Q1" s="184"/>
      <c r="R1" s="184"/>
    </row>
    <row r="2" spans="2:24" ht="15.75" x14ac:dyDescent="0.2">
      <c r="B2" s="165" t="s">
        <v>0</v>
      </c>
      <c r="C2" s="166"/>
      <c r="D2" s="166"/>
      <c r="E2" s="166"/>
      <c r="F2" s="166"/>
      <c r="G2" s="166"/>
      <c r="H2" s="166"/>
      <c r="I2" s="166"/>
      <c r="J2" s="123"/>
      <c r="K2" s="123"/>
      <c r="L2" s="123"/>
      <c r="M2" s="123"/>
      <c r="N2" s="123"/>
      <c r="O2" s="123"/>
      <c r="P2" s="123"/>
      <c r="Q2" s="123"/>
      <c r="R2" s="123"/>
    </row>
    <row r="3" spans="2:24" ht="15.75" x14ac:dyDescent="0.2">
      <c r="B3" s="886" t="s">
        <v>162</v>
      </c>
      <c r="C3" s="886"/>
      <c r="D3" s="886"/>
      <c r="E3" s="886"/>
      <c r="F3" s="886"/>
      <c r="G3" s="886"/>
      <c r="H3" s="886"/>
      <c r="I3" s="165"/>
      <c r="J3" s="121"/>
      <c r="K3" s="121"/>
      <c r="L3" s="121"/>
      <c r="M3" s="121"/>
      <c r="N3" s="121"/>
      <c r="O3" s="121"/>
      <c r="P3" s="121"/>
      <c r="Q3" s="121"/>
      <c r="R3" s="121"/>
    </row>
    <row r="4" spans="2:24" ht="15.75" x14ac:dyDescent="0.2">
      <c r="B4" s="886" t="s">
        <v>233</v>
      </c>
      <c r="C4" s="886"/>
      <c r="D4" s="886"/>
      <c r="E4" s="886"/>
      <c r="F4" s="886"/>
      <c r="G4" s="886"/>
      <c r="H4" s="886"/>
      <c r="I4" s="165"/>
      <c r="J4" s="121"/>
      <c r="K4" s="121"/>
      <c r="L4" s="121"/>
      <c r="M4" s="121"/>
      <c r="N4" s="121"/>
      <c r="O4" s="121"/>
      <c r="P4" s="121"/>
      <c r="Q4" s="121"/>
      <c r="R4" s="121"/>
    </row>
    <row r="5" spans="2:24" ht="15.75" x14ac:dyDescent="0.2">
      <c r="B5" s="852">
        <v>2019</v>
      </c>
      <c r="C5" s="852"/>
      <c r="D5" s="852"/>
      <c r="E5" s="852"/>
      <c r="F5" s="852"/>
      <c r="G5" s="852"/>
      <c r="H5" s="852"/>
      <c r="I5" s="273"/>
      <c r="J5" s="44"/>
      <c r="K5" s="44"/>
      <c r="L5" s="44"/>
      <c r="M5" s="44"/>
      <c r="N5" s="44"/>
      <c r="O5" s="44"/>
      <c r="P5" s="44"/>
      <c r="Q5" s="44"/>
      <c r="R5" s="44"/>
    </row>
    <row r="9" spans="2:24" x14ac:dyDescent="0.2">
      <c r="K9" s="185"/>
      <c r="L9" s="185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</row>
    <row r="10" spans="2:24" x14ac:dyDescent="0.2">
      <c r="K10" s="187"/>
      <c r="L10" s="188"/>
      <c r="M10" s="186"/>
      <c r="N10" s="187"/>
      <c r="O10" s="186"/>
      <c r="P10" s="187"/>
      <c r="Q10" s="189"/>
      <c r="R10" s="187"/>
      <c r="S10" s="189"/>
      <c r="T10" s="187"/>
      <c r="U10" s="189"/>
      <c r="V10" s="187"/>
      <c r="W10" s="189"/>
      <c r="X10" s="187"/>
    </row>
    <row r="11" spans="2:24" x14ac:dyDescent="0.2">
      <c r="K11" s="190"/>
      <c r="L11" s="191"/>
      <c r="M11" s="192"/>
      <c r="N11" s="190"/>
      <c r="O11" s="192"/>
      <c r="P11" s="190"/>
      <c r="Q11" s="190"/>
      <c r="R11" s="190"/>
      <c r="S11" s="190"/>
      <c r="T11" s="190"/>
      <c r="U11" s="190"/>
      <c r="V11" s="190"/>
      <c r="W11" s="190"/>
      <c r="X11" s="190"/>
    </row>
    <row r="12" spans="2:24" x14ac:dyDescent="0.2">
      <c r="K12" s="190"/>
      <c r="L12" s="191"/>
      <c r="M12" s="192"/>
      <c r="N12" s="190"/>
      <c r="O12" s="192"/>
      <c r="P12" s="190"/>
      <c r="Q12" s="190"/>
      <c r="R12" s="190"/>
      <c r="S12" s="190"/>
      <c r="T12" s="190"/>
      <c r="U12" s="190"/>
      <c r="V12" s="190"/>
      <c r="W12" s="190"/>
      <c r="X12" s="190"/>
    </row>
    <row r="14" spans="2:24" ht="13.5" thickBot="1" x14ac:dyDescent="0.25">
      <c r="K14" s="224" t="s">
        <v>293</v>
      </c>
      <c r="L14" s="224" t="s">
        <v>304</v>
      </c>
      <c r="M14" s="224" t="s">
        <v>305</v>
      </c>
      <c r="N14" s="224" t="s">
        <v>306</v>
      </c>
      <c r="O14" s="224" t="s">
        <v>5</v>
      </c>
      <c r="P14" s="196"/>
      <c r="Q14" s="196"/>
      <c r="R14" s="17"/>
      <c r="S14" s="17"/>
      <c r="T14" s="17"/>
      <c r="U14" s="17"/>
      <c r="V14" s="17"/>
      <c r="W14" s="17"/>
    </row>
    <row r="15" spans="2:24" ht="13.5" thickBot="1" x14ac:dyDescent="0.25">
      <c r="K15" s="225">
        <v>18</v>
      </c>
      <c r="L15" s="225">
        <v>64</v>
      </c>
      <c r="M15" s="226">
        <v>19</v>
      </c>
      <c r="N15" s="226">
        <v>258</v>
      </c>
      <c r="O15" s="274">
        <v>28</v>
      </c>
      <c r="P15" s="275">
        <f>SUM(K15:O15)</f>
        <v>387</v>
      </c>
      <c r="Q15" s="17"/>
      <c r="R15" s="17"/>
      <c r="S15" s="17"/>
      <c r="T15" s="17"/>
      <c r="U15" s="17"/>
      <c r="V15" s="17"/>
      <c r="W15" s="17"/>
    </row>
    <row r="16" spans="2:24" x14ac:dyDescent="0.2">
      <c r="K16" s="227"/>
      <c r="L16" s="227"/>
      <c r="M16" s="227"/>
      <c r="N16" s="227"/>
      <c r="O16" s="227"/>
      <c r="P16" s="17"/>
      <c r="Q16" s="17"/>
      <c r="R16" s="17"/>
      <c r="S16" s="17"/>
      <c r="T16" s="17"/>
      <c r="U16" s="17"/>
      <c r="V16" s="17"/>
      <c r="W16" s="17"/>
    </row>
    <row r="17" spans="2:23" x14ac:dyDescent="0.2">
      <c r="K17" s="17"/>
      <c r="L17" s="17"/>
      <c r="M17" s="17"/>
      <c r="N17" s="17"/>
      <c r="R17" s="17"/>
      <c r="S17" s="17"/>
      <c r="T17" s="17"/>
      <c r="U17" s="17"/>
      <c r="V17" s="17"/>
      <c r="W17" s="17"/>
    </row>
    <row r="18" spans="2:23" x14ac:dyDescent="0.2">
      <c r="O18" s="17"/>
      <c r="P18" s="17"/>
      <c r="Q18" s="17"/>
      <c r="R18" s="17"/>
      <c r="S18" s="17"/>
      <c r="T18" s="17"/>
      <c r="U18" s="17"/>
      <c r="V18" s="17"/>
      <c r="W18" s="17"/>
    </row>
    <row r="19" spans="2:23" x14ac:dyDescent="0.2">
      <c r="N19" s="199"/>
    </row>
    <row r="23" spans="2:23" ht="15" x14ac:dyDescent="0.2">
      <c r="B23" s="27"/>
      <c r="K23" s="156"/>
      <c r="L23" s="156"/>
      <c r="M23" s="156"/>
    </row>
    <row r="24" spans="2:23" x14ac:dyDescent="0.2">
      <c r="B24" s="888" t="s">
        <v>168</v>
      </c>
      <c r="C24" s="888"/>
      <c r="D24" s="888"/>
      <c r="E24" s="888"/>
      <c r="F24" s="888"/>
      <c r="G24" s="888"/>
      <c r="H24" s="888"/>
      <c r="I24" s="888"/>
      <c r="J24" s="888"/>
      <c r="K24" s="156"/>
      <c r="L24" s="156"/>
      <c r="M24" s="156"/>
    </row>
    <row r="25" spans="2:23" x14ac:dyDescent="0.2">
      <c r="B25" s="885" t="s">
        <v>340</v>
      </c>
      <c r="C25" s="885"/>
      <c r="D25" s="885"/>
      <c r="E25" s="885"/>
      <c r="F25" s="885"/>
      <c r="G25" s="885"/>
      <c r="H25" s="885"/>
      <c r="I25" s="885"/>
      <c r="J25" s="885"/>
      <c r="K25" s="156"/>
      <c r="L25" s="156"/>
      <c r="M25" s="156"/>
    </row>
    <row r="27" spans="2:23" ht="15.75" x14ac:dyDescent="0.2">
      <c r="B27" s="873" t="s">
        <v>273</v>
      </c>
      <c r="C27" s="873"/>
      <c r="D27" s="873"/>
      <c r="E27" s="873"/>
      <c r="F27" s="873"/>
      <c r="G27" s="873"/>
      <c r="H27" s="873"/>
      <c r="I27" s="873"/>
    </row>
    <row r="28" spans="2:23" ht="15.75" x14ac:dyDescent="0.2">
      <c r="B28" s="122" t="s">
        <v>0</v>
      </c>
      <c r="C28" s="123"/>
      <c r="D28" s="123"/>
      <c r="E28" s="123"/>
      <c r="F28" s="123"/>
      <c r="G28" s="123"/>
      <c r="H28" s="123"/>
      <c r="I28" s="123"/>
    </row>
    <row r="29" spans="2:23" ht="15.75" x14ac:dyDescent="0.2">
      <c r="B29" s="873" t="s">
        <v>171</v>
      </c>
      <c r="C29" s="873"/>
      <c r="D29" s="873"/>
      <c r="E29" s="873"/>
      <c r="F29" s="873"/>
      <c r="G29" s="873"/>
      <c r="H29" s="873"/>
      <c r="I29" s="873"/>
    </row>
    <row r="30" spans="2:23" ht="15.75" x14ac:dyDescent="0.2">
      <c r="B30" s="873" t="s">
        <v>307</v>
      </c>
      <c r="C30" s="873"/>
      <c r="D30" s="873"/>
      <c r="E30" s="873"/>
      <c r="F30" s="873"/>
      <c r="G30" s="873"/>
      <c r="H30" s="873"/>
      <c r="I30" s="873"/>
    </row>
    <row r="31" spans="2:23" ht="15.75" x14ac:dyDescent="0.2">
      <c r="B31" s="853">
        <v>2019</v>
      </c>
      <c r="C31" s="853"/>
      <c r="D31" s="853"/>
      <c r="E31" s="853"/>
      <c r="F31" s="853"/>
      <c r="G31" s="853"/>
      <c r="H31" s="853"/>
      <c r="I31" s="853"/>
    </row>
    <row r="32" spans="2:23" ht="13.5" thickBot="1" x14ac:dyDescent="0.25"/>
    <row r="33" spans="11:23" ht="26.25" thickBot="1" x14ac:dyDescent="0.25">
      <c r="K33" s="170" t="s">
        <v>234</v>
      </c>
      <c r="L33" s="170" t="s">
        <v>235</v>
      </c>
      <c r="M33" s="170" t="s">
        <v>236</v>
      </c>
      <c r="N33" s="170" t="s">
        <v>237</v>
      </c>
      <c r="O33" s="170" t="s">
        <v>238</v>
      </c>
      <c r="P33" s="228" t="s">
        <v>5</v>
      </c>
    </row>
    <row r="34" spans="11:23" ht="15.75" thickBot="1" x14ac:dyDescent="0.25">
      <c r="K34" s="171">
        <v>18</v>
      </c>
      <c r="L34" s="172">
        <v>64</v>
      </c>
      <c r="M34" s="172">
        <v>19</v>
      </c>
      <c r="N34" s="172">
        <v>258</v>
      </c>
      <c r="O34" s="172">
        <v>28</v>
      </c>
      <c r="P34" s="229">
        <f>SUM(K34:O34)</f>
        <v>387</v>
      </c>
    </row>
    <row r="35" spans="11:23" x14ac:dyDescent="0.2">
      <c r="K35" s="230">
        <f>+K34/$P$34</f>
        <v>4.6511627906976744E-2</v>
      </c>
      <c r="L35" s="230">
        <f>+L34/$P$34</f>
        <v>0.16537467700258399</v>
      </c>
      <c r="M35" s="230">
        <f>+M34/$P$34</f>
        <v>4.909560723514212E-2</v>
      </c>
      <c r="N35" s="230">
        <f>+N34/$P$34</f>
        <v>0.66666666666666663</v>
      </c>
      <c r="O35" s="230">
        <f>+O34/$P$34</f>
        <v>7.2351421188630485E-2</v>
      </c>
      <c r="P35" s="230">
        <f>SUM(K35:O35)</f>
        <v>1</v>
      </c>
    </row>
    <row r="36" spans="11:23" x14ac:dyDescent="0.2">
      <c r="K36" s="105"/>
      <c r="L36" s="105"/>
      <c r="M36" s="105"/>
      <c r="N36" s="105"/>
      <c r="O36" s="105"/>
      <c r="P36" s="105"/>
      <c r="Q36" s="17"/>
      <c r="R36" s="17"/>
      <c r="S36" s="17"/>
      <c r="T36" s="17"/>
      <c r="U36" s="17"/>
      <c r="V36" s="17"/>
      <c r="W36" s="17"/>
    </row>
    <row r="37" spans="11:23" x14ac:dyDescent="0.2">
      <c r="K37" s="17"/>
    </row>
    <row r="49" spans="2:16" ht="5.25" customHeight="1" x14ac:dyDescent="0.2"/>
    <row r="50" spans="2:16" ht="24" customHeight="1" x14ac:dyDescent="0.2">
      <c r="B50" s="888" t="s">
        <v>158</v>
      </c>
      <c r="C50" s="888"/>
      <c r="D50" s="888"/>
      <c r="E50" s="888"/>
      <c r="F50" s="888"/>
      <c r="G50" s="888"/>
      <c r="H50" s="888"/>
      <c r="I50" s="824"/>
      <c r="J50" s="824"/>
    </row>
    <row r="51" spans="2:16" x14ac:dyDescent="0.2">
      <c r="B51" s="888" t="s">
        <v>340</v>
      </c>
      <c r="C51" s="888"/>
      <c r="D51" s="888"/>
      <c r="E51" s="888"/>
      <c r="F51" s="888"/>
      <c r="G51" s="888"/>
      <c r="H51" s="888"/>
      <c r="I51" s="888"/>
      <c r="J51" s="888"/>
    </row>
    <row r="52" spans="2:16" x14ac:dyDescent="0.2">
      <c r="P52" s="1" t="s">
        <v>308</v>
      </c>
    </row>
  </sheetData>
  <mergeCells count="12">
    <mergeCell ref="B51:J51"/>
    <mergeCell ref="B1:H1"/>
    <mergeCell ref="B3:H3"/>
    <mergeCell ref="B4:H4"/>
    <mergeCell ref="B5:H5"/>
    <mergeCell ref="B30:I30"/>
    <mergeCell ref="B31:I31"/>
    <mergeCell ref="B27:I27"/>
    <mergeCell ref="B29:I29"/>
    <mergeCell ref="B24:J24"/>
    <mergeCell ref="B25:J25"/>
    <mergeCell ref="B50:H5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9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52"/>
  <sheetViews>
    <sheetView showGridLines="0" view="pageBreakPreview" topLeftCell="A39" zoomScale="89" zoomScaleNormal="100" zoomScaleSheetLayoutView="89" workbookViewId="0">
      <selection activeCell="B53" sqref="B53:H53"/>
    </sheetView>
  </sheetViews>
  <sheetFormatPr baseColWidth="10" defaultRowHeight="12.75" x14ac:dyDescent="0.2"/>
  <cols>
    <col min="1" max="1" width="28.7109375" style="1" customWidth="1"/>
    <col min="2" max="6" width="12.7109375" style="1" customWidth="1"/>
    <col min="7" max="7" width="14.140625" style="1" customWidth="1"/>
    <col min="8" max="16384" width="11.42578125" style="1"/>
  </cols>
  <sheetData>
    <row r="1" spans="1:7" ht="15.75" x14ac:dyDescent="0.25">
      <c r="A1" s="889" t="s">
        <v>332</v>
      </c>
      <c r="B1" s="889"/>
      <c r="C1" s="889"/>
      <c r="D1" s="889"/>
      <c r="E1" s="889"/>
      <c r="F1" s="889"/>
      <c r="G1" s="889"/>
    </row>
    <row r="2" spans="1:7" ht="15.75" x14ac:dyDescent="0.25">
      <c r="A2" s="167" t="s">
        <v>0</v>
      </c>
      <c r="B2" s="167"/>
      <c r="C2" s="167"/>
      <c r="D2" s="167"/>
      <c r="E2" s="167"/>
      <c r="F2" s="167"/>
      <c r="G2" s="167"/>
    </row>
    <row r="3" spans="1:7" ht="15.75" x14ac:dyDescent="0.25">
      <c r="A3" s="890" t="s">
        <v>240</v>
      </c>
      <c r="B3" s="890"/>
      <c r="C3" s="890"/>
      <c r="D3" s="890"/>
      <c r="E3" s="890"/>
      <c r="F3" s="890"/>
      <c r="G3" s="890"/>
    </row>
    <row r="4" spans="1:7" ht="15.75" x14ac:dyDescent="0.25">
      <c r="A4" s="890" t="s">
        <v>241</v>
      </c>
      <c r="B4" s="890"/>
      <c r="C4" s="890"/>
      <c r="D4" s="890"/>
      <c r="E4" s="890"/>
      <c r="F4" s="890"/>
      <c r="G4" s="890"/>
    </row>
    <row r="5" spans="1:7" ht="15.75" x14ac:dyDescent="0.2">
      <c r="A5" s="891">
        <v>2019</v>
      </c>
      <c r="B5" s="891"/>
      <c r="C5" s="891"/>
      <c r="D5" s="891"/>
      <c r="E5" s="891"/>
      <c r="F5" s="891"/>
      <c r="G5" s="891"/>
    </row>
    <row r="6" spans="1:7" ht="5.25" customHeight="1" x14ac:dyDescent="0.2">
      <c r="A6" s="168"/>
      <c r="B6" s="168"/>
      <c r="C6" s="168"/>
      <c r="D6" s="168"/>
      <c r="E6" s="168"/>
      <c r="F6" s="168"/>
      <c r="G6" s="169"/>
    </row>
    <row r="7" spans="1:7" ht="36.75" customHeight="1" thickBot="1" x14ac:dyDescent="0.25">
      <c r="A7" s="892" t="s">
        <v>198</v>
      </c>
      <c r="B7" s="893" t="s">
        <v>242</v>
      </c>
      <c r="C7" s="893"/>
      <c r="D7" s="893"/>
      <c r="E7" s="893"/>
      <c r="F7" s="893"/>
      <c r="G7" s="894" t="s">
        <v>5</v>
      </c>
    </row>
    <row r="8" spans="1:7" ht="26.25" thickBot="1" x14ac:dyDescent="0.25">
      <c r="A8" s="892"/>
      <c r="B8" s="634" t="s">
        <v>234</v>
      </c>
      <c r="C8" s="634" t="s">
        <v>235</v>
      </c>
      <c r="D8" s="634" t="s">
        <v>236</v>
      </c>
      <c r="E8" s="634" t="s">
        <v>237</v>
      </c>
      <c r="F8" s="634" t="s">
        <v>238</v>
      </c>
      <c r="G8" s="894"/>
    </row>
    <row r="9" spans="1:7" ht="21" customHeight="1" x14ac:dyDescent="0.25">
      <c r="A9" s="631" t="s">
        <v>243</v>
      </c>
      <c r="B9" s="635">
        <f t="shared" ref="B9:G9" si="0">SUM(B10)</f>
        <v>0</v>
      </c>
      <c r="C9" s="636">
        <f t="shared" si="0"/>
        <v>0</v>
      </c>
      <c r="D9" s="636">
        <f t="shared" si="0"/>
        <v>0</v>
      </c>
      <c r="E9" s="636">
        <f t="shared" si="0"/>
        <v>6</v>
      </c>
      <c r="F9" s="637">
        <f t="shared" si="0"/>
        <v>0</v>
      </c>
      <c r="G9" s="638">
        <f t="shared" si="0"/>
        <v>6</v>
      </c>
    </row>
    <row r="10" spans="1:7" ht="14.25" x14ac:dyDescent="0.2">
      <c r="A10" s="632" t="s">
        <v>244</v>
      </c>
      <c r="B10" s="639">
        <v>0</v>
      </c>
      <c r="C10" s="640">
        <v>0</v>
      </c>
      <c r="D10" s="640">
        <v>0</v>
      </c>
      <c r="E10" s="640">
        <v>6</v>
      </c>
      <c r="F10" s="641">
        <v>0</v>
      </c>
      <c r="G10" s="642">
        <f>SUM(B10:F10)</f>
        <v>6</v>
      </c>
    </row>
    <row r="11" spans="1:7" ht="18" customHeight="1" x14ac:dyDescent="0.25">
      <c r="A11" s="631" t="s">
        <v>202</v>
      </c>
      <c r="B11" s="643">
        <f>SUM(B12:B12)</f>
        <v>1</v>
      </c>
      <c r="C11" s="644">
        <f>SUM(C12:C12)</f>
        <v>1</v>
      </c>
      <c r="D11" s="644">
        <f>SUM(D12:D12)</f>
        <v>0</v>
      </c>
      <c r="E11" s="644">
        <f>SUM(E12:E12)</f>
        <v>7</v>
      </c>
      <c r="F11" s="645">
        <f>SUM(F12:F12)</f>
        <v>0</v>
      </c>
      <c r="G11" s="646">
        <f>SUM(B11:F11)</f>
        <v>9</v>
      </c>
    </row>
    <row r="12" spans="1:7" ht="14.25" x14ac:dyDescent="0.2">
      <c r="A12" s="632" t="s">
        <v>203</v>
      </c>
      <c r="B12" s="639">
        <v>1</v>
      </c>
      <c r="C12" s="640">
        <v>1</v>
      </c>
      <c r="D12" s="640">
        <v>0</v>
      </c>
      <c r="E12" s="640">
        <v>7</v>
      </c>
      <c r="F12" s="641">
        <v>0</v>
      </c>
      <c r="G12" s="642">
        <f>SUM(B12:F12)</f>
        <v>9</v>
      </c>
    </row>
    <row r="13" spans="1:7" ht="18" customHeight="1" x14ac:dyDescent="0.25">
      <c r="A13" s="631" t="s">
        <v>204</v>
      </c>
      <c r="B13" s="643">
        <f t="shared" ref="B13:G13" si="1">SUM(B14:B14)</f>
        <v>0</v>
      </c>
      <c r="C13" s="644">
        <f t="shared" si="1"/>
        <v>8</v>
      </c>
      <c r="D13" s="644">
        <f t="shared" si="1"/>
        <v>0</v>
      </c>
      <c r="E13" s="644">
        <f t="shared" si="1"/>
        <v>20</v>
      </c>
      <c r="F13" s="645">
        <f t="shared" si="1"/>
        <v>0</v>
      </c>
      <c r="G13" s="646">
        <f t="shared" si="1"/>
        <v>28</v>
      </c>
    </row>
    <row r="14" spans="1:7" ht="14.25" x14ac:dyDescent="0.2">
      <c r="A14" s="532" t="s">
        <v>245</v>
      </c>
      <c r="B14" s="639">
        <v>0</v>
      </c>
      <c r="C14" s="640">
        <v>8</v>
      </c>
      <c r="D14" s="640">
        <v>0</v>
      </c>
      <c r="E14" s="640">
        <v>20</v>
      </c>
      <c r="F14" s="641">
        <v>0</v>
      </c>
      <c r="G14" s="642">
        <f>SUM(B14:F14)</f>
        <v>28</v>
      </c>
    </row>
    <row r="15" spans="1:7" ht="18" customHeight="1" x14ac:dyDescent="0.25">
      <c r="A15" s="631" t="s">
        <v>206</v>
      </c>
      <c r="B15" s="643">
        <f t="shared" ref="B15:G15" si="2">SUM(B16)</f>
        <v>0</v>
      </c>
      <c r="C15" s="644">
        <f t="shared" si="2"/>
        <v>0</v>
      </c>
      <c r="D15" s="644">
        <f t="shared" si="2"/>
        <v>0</v>
      </c>
      <c r="E15" s="644">
        <f t="shared" si="2"/>
        <v>6</v>
      </c>
      <c r="F15" s="645">
        <f t="shared" si="2"/>
        <v>0</v>
      </c>
      <c r="G15" s="646">
        <f t="shared" si="2"/>
        <v>6</v>
      </c>
    </row>
    <row r="16" spans="1:7" ht="14.25" x14ac:dyDescent="0.2">
      <c r="A16" s="632" t="s">
        <v>206</v>
      </c>
      <c r="B16" s="639">
        <v>0</v>
      </c>
      <c r="C16" s="640">
        <v>0</v>
      </c>
      <c r="D16" s="640">
        <v>0</v>
      </c>
      <c r="E16" s="640">
        <v>6</v>
      </c>
      <c r="F16" s="641">
        <v>0</v>
      </c>
      <c r="G16" s="642">
        <f>SUM(B16:F16)</f>
        <v>6</v>
      </c>
    </row>
    <row r="17" spans="1:7" ht="18" customHeight="1" x14ac:dyDescent="0.25">
      <c r="A17" s="631" t="s">
        <v>207</v>
      </c>
      <c r="B17" s="643">
        <f t="shared" ref="B17:G17" si="3">SUM(B18:B18)</f>
        <v>0</v>
      </c>
      <c r="C17" s="644">
        <f t="shared" si="3"/>
        <v>1</v>
      </c>
      <c r="D17" s="644">
        <f t="shared" si="3"/>
        <v>1</v>
      </c>
      <c r="E17" s="644">
        <f t="shared" si="3"/>
        <v>17</v>
      </c>
      <c r="F17" s="645">
        <f t="shared" si="3"/>
        <v>1</v>
      </c>
      <c r="G17" s="646">
        <f t="shared" si="3"/>
        <v>20</v>
      </c>
    </row>
    <row r="18" spans="1:7" ht="14.25" x14ac:dyDescent="0.2">
      <c r="A18" s="632" t="s">
        <v>207</v>
      </c>
      <c r="B18" s="639">
        <v>0</v>
      </c>
      <c r="C18" s="640">
        <v>1</v>
      </c>
      <c r="D18" s="640">
        <v>1</v>
      </c>
      <c r="E18" s="640">
        <v>17</v>
      </c>
      <c r="F18" s="641">
        <v>1</v>
      </c>
      <c r="G18" s="642">
        <f>SUM(B18:F18)</f>
        <v>20</v>
      </c>
    </row>
    <row r="19" spans="1:7" ht="18" customHeight="1" x14ac:dyDescent="0.25">
      <c r="A19" s="631" t="s">
        <v>246</v>
      </c>
      <c r="B19" s="643">
        <f t="shared" ref="B19:G19" si="4">SUM(B20)</f>
        <v>0</v>
      </c>
      <c r="C19" s="644">
        <f t="shared" si="4"/>
        <v>0</v>
      </c>
      <c r="D19" s="644">
        <f t="shared" si="4"/>
        <v>2</v>
      </c>
      <c r="E19" s="644">
        <f t="shared" si="4"/>
        <v>3</v>
      </c>
      <c r="F19" s="645">
        <f t="shared" si="4"/>
        <v>0</v>
      </c>
      <c r="G19" s="646">
        <f t="shared" si="4"/>
        <v>5</v>
      </c>
    </row>
    <row r="20" spans="1:7" ht="14.25" x14ac:dyDescent="0.2">
      <c r="A20" s="532" t="s">
        <v>247</v>
      </c>
      <c r="B20" s="639">
        <v>0</v>
      </c>
      <c r="C20" s="640">
        <v>0</v>
      </c>
      <c r="D20" s="640">
        <v>2</v>
      </c>
      <c r="E20" s="640">
        <v>3</v>
      </c>
      <c r="F20" s="641">
        <v>0</v>
      </c>
      <c r="G20" s="642">
        <f>SUM(B20:F20)</f>
        <v>5</v>
      </c>
    </row>
    <row r="21" spans="1:7" ht="18" customHeight="1" x14ac:dyDescent="0.25">
      <c r="A21" s="631" t="s">
        <v>209</v>
      </c>
      <c r="B21" s="643">
        <f t="shared" ref="B21:G21" si="5">SUM(B22)</f>
        <v>0</v>
      </c>
      <c r="C21" s="644">
        <f t="shared" si="5"/>
        <v>6</v>
      </c>
      <c r="D21" s="644">
        <f t="shared" si="5"/>
        <v>0</v>
      </c>
      <c r="E21" s="644">
        <f t="shared" si="5"/>
        <v>16</v>
      </c>
      <c r="F21" s="645">
        <f t="shared" si="5"/>
        <v>0</v>
      </c>
      <c r="G21" s="646">
        <f t="shared" si="5"/>
        <v>22</v>
      </c>
    </row>
    <row r="22" spans="1:7" ht="14.25" x14ac:dyDescent="0.2">
      <c r="A22" s="632" t="s">
        <v>209</v>
      </c>
      <c r="B22" s="639">
        <v>0</v>
      </c>
      <c r="C22" s="640">
        <v>6</v>
      </c>
      <c r="D22" s="640">
        <v>0</v>
      </c>
      <c r="E22" s="640">
        <v>16</v>
      </c>
      <c r="F22" s="641">
        <v>0</v>
      </c>
      <c r="G22" s="642">
        <f>SUM(B22:F22)</f>
        <v>22</v>
      </c>
    </row>
    <row r="23" spans="1:7" ht="18" customHeight="1" x14ac:dyDescent="0.25">
      <c r="A23" s="631" t="s">
        <v>210</v>
      </c>
      <c r="B23" s="643">
        <f t="shared" ref="B23:G23" si="6">SUM(B24:B26)</f>
        <v>0</v>
      </c>
      <c r="C23" s="644">
        <f t="shared" si="6"/>
        <v>5</v>
      </c>
      <c r="D23" s="644">
        <f t="shared" si="6"/>
        <v>1</v>
      </c>
      <c r="E23" s="644">
        <f t="shared" si="6"/>
        <v>10</v>
      </c>
      <c r="F23" s="645">
        <f t="shared" si="6"/>
        <v>0</v>
      </c>
      <c r="G23" s="646">
        <f t="shared" si="6"/>
        <v>16</v>
      </c>
    </row>
    <row r="24" spans="1:7" ht="14.25" x14ac:dyDescent="0.2">
      <c r="A24" s="632" t="s">
        <v>210</v>
      </c>
      <c r="B24" s="639">
        <v>0</v>
      </c>
      <c r="C24" s="640">
        <v>3</v>
      </c>
      <c r="D24" s="640">
        <v>1</v>
      </c>
      <c r="E24" s="640">
        <v>3</v>
      </c>
      <c r="F24" s="641">
        <v>0</v>
      </c>
      <c r="G24" s="642">
        <f>SUM(B24:F24)</f>
        <v>7</v>
      </c>
    </row>
    <row r="25" spans="1:7" ht="14.25" x14ac:dyDescent="0.2">
      <c r="A25" s="632" t="s">
        <v>211</v>
      </c>
      <c r="B25" s="639">
        <v>0</v>
      </c>
      <c r="C25" s="640">
        <v>0</v>
      </c>
      <c r="D25" s="640">
        <v>0</v>
      </c>
      <c r="E25" s="640">
        <v>6</v>
      </c>
      <c r="F25" s="641">
        <v>0</v>
      </c>
      <c r="G25" s="642">
        <f>SUM(B25:F25)</f>
        <v>6</v>
      </c>
    </row>
    <row r="26" spans="1:7" ht="14.25" x14ac:dyDescent="0.2">
      <c r="A26" s="632" t="s">
        <v>212</v>
      </c>
      <c r="B26" s="639">
        <v>0</v>
      </c>
      <c r="C26" s="640">
        <v>2</v>
      </c>
      <c r="D26" s="640">
        <v>0</v>
      </c>
      <c r="E26" s="640">
        <v>1</v>
      </c>
      <c r="F26" s="641">
        <v>0</v>
      </c>
      <c r="G26" s="642">
        <f>SUM(B26:F26)</f>
        <v>3</v>
      </c>
    </row>
    <row r="27" spans="1:7" ht="18" customHeight="1" x14ac:dyDescent="0.25">
      <c r="A27" s="631" t="s">
        <v>213</v>
      </c>
      <c r="B27" s="643">
        <f t="shared" ref="B27:F27" si="7">SUM(B28:B31)</f>
        <v>1</v>
      </c>
      <c r="C27" s="644">
        <f t="shared" si="7"/>
        <v>6</v>
      </c>
      <c r="D27" s="644">
        <f t="shared" si="7"/>
        <v>1</v>
      </c>
      <c r="E27" s="644">
        <f t="shared" si="7"/>
        <v>3</v>
      </c>
      <c r="F27" s="645">
        <f t="shared" si="7"/>
        <v>1</v>
      </c>
      <c r="G27" s="646">
        <f>SUM(G28:G31)</f>
        <v>12</v>
      </c>
    </row>
    <row r="28" spans="1:7" ht="14.25" x14ac:dyDescent="0.2">
      <c r="A28" s="632" t="s">
        <v>214</v>
      </c>
      <c r="B28" s="639">
        <v>1</v>
      </c>
      <c r="C28" s="640">
        <v>4</v>
      </c>
      <c r="D28" s="640">
        <v>1</v>
      </c>
      <c r="E28" s="640">
        <v>3</v>
      </c>
      <c r="F28" s="641">
        <v>0</v>
      </c>
      <c r="G28" s="642">
        <f>SUM(B28:F28)</f>
        <v>9</v>
      </c>
    </row>
    <row r="29" spans="1:7" ht="14.25" x14ac:dyDescent="0.2">
      <c r="A29" s="632" t="s">
        <v>215</v>
      </c>
      <c r="B29" s="639">
        <v>0</v>
      </c>
      <c r="C29" s="640">
        <v>1</v>
      </c>
      <c r="D29" s="640">
        <v>0</v>
      </c>
      <c r="E29" s="640">
        <v>0</v>
      </c>
      <c r="F29" s="641">
        <v>0</v>
      </c>
      <c r="G29" s="642">
        <f>SUM(B29:F29)</f>
        <v>1</v>
      </c>
    </row>
    <row r="30" spans="1:7" ht="14.25" x14ac:dyDescent="0.2">
      <c r="A30" s="632" t="s">
        <v>216</v>
      </c>
      <c r="B30" s="639">
        <v>0</v>
      </c>
      <c r="C30" s="640">
        <v>0</v>
      </c>
      <c r="D30" s="640">
        <v>0</v>
      </c>
      <c r="E30" s="640">
        <v>0</v>
      </c>
      <c r="F30" s="641">
        <v>1</v>
      </c>
      <c r="G30" s="642">
        <f>SUM(B30:F30)</f>
        <v>1</v>
      </c>
    </row>
    <row r="31" spans="1:7" ht="14.25" x14ac:dyDescent="0.2">
      <c r="A31" s="632" t="s">
        <v>248</v>
      </c>
      <c r="B31" s="639">
        <v>0</v>
      </c>
      <c r="C31" s="640">
        <v>1</v>
      </c>
      <c r="D31" s="640">
        <v>0</v>
      </c>
      <c r="E31" s="640">
        <v>0</v>
      </c>
      <c r="F31" s="641">
        <v>0</v>
      </c>
      <c r="G31" s="642">
        <f>SUM(B31:F31)</f>
        <v>1</v>
      </c>
    </row>
    <row r="32" spans="1:7" ht="18" customHeight="1" x14ac:dyDescent="0.25">
      <c r="A32" s="631" t="s">
        <v>218</v>
      </c>
      <c r="B32" s="643">
        <f t="shared" ref="B32:G32" si="8">SUM(B33)</f>
        <v>0</v>
      </c>
      <c r="C32" s="644">
        <f t="shared" si="8"/>
        <v>2</v>
      </c>
      <c r="D32" s="644">
        <f t="shared" si="8"/>
        <v>1</v>
      </c>
      <c r="E32" s="644">
        <f t="shared" si="8"/>
        <v>9</v>
      </c>
      <c r="F32" s="645">
        <f t="shared" si="8"/>
        <v>1</v>
      </c>
      <c r="G32" s="646">
        <f t="shared" si="8"/>
        <v>13</v>
      </c>
    </row>
    <row r="33" spans="1:7" ht="14.25" x14ac:dyDescent="0.2">
      <c r="A33" s="632" t="s">
        <v>219</v>
      </c>
      <c r="B33" s="639">
        <v>0</v>
      </c>
      <c r="C33" s="640">
        <v>2</v>
      </c>
      <c r="D33" s="640">
        <v>1</v>
      </c>
      <c r="E33" s="640">
        <v>9</v>
      </c>
      <c r="F33" s="641">
        <v>1</v>
      </c>
      <c r="G33" s="642">
        <f>SUM(B33:F33)</f>
        <v>13</v>
      </c>
    </row>
    <row r="34" spans="1:7" ht="18" customHeight="1" x14ac:dyDescent="0.25">
      <c r="A34" s="631" t="s">
        <v>220</v>
      </c>
      <c r="B34" s="643">
        <f t="shared" ref="B34:G34" si="9">SUM(B35)</f>
        <v>0</v>
      </c>
      <c r="C34" s="644">
        <f t="shared" si="9"/>
        <v>5</v>
      </c>
      <c r="D34" s="644">
        <f t="shared" si="9"/>
        <v>0</v>
      </c>
      <c r="E34" s="644">
        <f t="shared" si="9"/>
        <v>4</v>
      </c>
      <c r="F34" s="645">
        <f t="shared" si="9"/>
        <v>0</v>
      </c>
      <c r="G34" s="646">
        <f t="shared" si="9"/>
        <v>9</v>
      </c>
    </row>
    <row r="35" spans="1:7" ht="14.25" x14ac:dyDescent="0.2">
      <c r="A35" s="632" t="s">
        <v>221</v>
      </c>
      <c r="B35" s="639">
        <v>0</v>
      </c>
      <c r="C35" s="640">
        <v>5</v>
      </c>
      <c r="D35" s="640">
        <v>0</v>
      </c>
      <c r="E35" s="640">
        <v>4</v>
      </c>
      <c r="F35" s="641">
        <v>0</v>
      </c>
      <c r="G35" s="642">
        <f>SUM(B35:F35)</f>
        <v>9</v>
      </c>
    </row>
    <row r="36" spans="1:7" ht="18" customHeight="1" x14ac:dyDescent="0.25">
      <c r="A36" s="631" t="s">
        <v>222</v>
      </c>
      <c r="B36" s="643">
        <f t="shared" ref="B36:G36" si="10">SUM(B37)</f>
        <v>16</v>
      </c>
      <c r="C36" s="644">
        <f t="shared" si="10"/>
        <v>27</v>
      </c>
      <c r="D36" s="644">
        <f t="shared" si="10"/>
        <v>12</v>
      </c>
      <c r="E36" s="644">
        <f t="shared" si="10"/>
        <v>132</v>
      </c>
      <c r="F36" s="645">
        <f t="shared" si="10"/>
        <v>25</v>
      </c>
      <c r="G36" s="646">
        <f t="shared" si="10"/>
        <v>212</v>
      </c>
    </row>
    <row r="37" spans="1:7" ht="14.25" x14ac:dyDescent="0.2">
      <c r="A37" s="632" t="s">
        <v>222</v>
      </c>
      <c r="B37" s="639">
        <v>16</v>
      </c>
      <c r="C37" s="640">
        <v>27</v>
      </c>
      <c r="D37" s="640">
        <v>12</v>
      </c>
      <c r="E37" s="640">
        <v>132</v>
      </c>
      <c r="F37" s="641">
        <v>25</v>
      </c>
      <c r="G37" s="642">
        <f>SUM(B37:F37)</f>
        <v>212</v>
      </c>
    </row>
    <row r="38" spans="1:7" ht="18" customHeight="1" x14ac:dyDescent="0.25">
      <c r="A38" s="631" t="s">
        <v>223</v>
      </c>
      <c r="B38" s="643">
        <f t="shared" ref="B38:G38" si="11">SUM(B39)</f>
        <v>0</v>
      </c>
      <c r="C38" s="644">
        <f t="shared" si="11"/>
        <v>0</v>
      </c>
      <c r="D38" s="644">
        <f t="shared" si="11"/>
        <v>0</v>
      </c>
      <c r="E38" s="644">
        <f t="shared" si="11"/>
        <v>6</v>
      </c>
      <c r="F38" s="645">
        <f t="shared" si="11"/>
        <v>0</v>
      </c>
      <c r="G38" s="646">
        <f t="shared" si="11"/>
        <v>6</v>
      </c>
    </row>
    <row r="39" spans="1:7" ht="14.25" x14ac:dyDescent="0.2">
      <c r="A39" s="532" t="s">
        <v>249</v>
      </c>
      <c r="B39" s="639">
        <v>0</v>
      </c>
      <c r="C39" s="640">
        <v>0</v>
      </c>
      <c r="D39" s="640">
        <v>0</v>
      </c>
      <c r="E39" s="640">
        <v>6</v>
      </c>
      <c r="F39" s="641">
        <v>0</v>
      </c>
      <c r="G39" s="642">
        <f>SUM(B39:F39)</f>
        <v>6</v>
      </c>
    </row>
    <row r="40" spans="1:7" ht="18" customHeight="1" x14ac:dyDescent="0.25">
      <c r="A40" s="631" t="s">
        <v>225</v>
      </c>
      <c r="B40" s="643">
        <f t="shared" ref="B40:G40" si="12">SUM(B41:B42)</f>
        <v>0</v>
      </c>
      <c r="C40" s="644">
        <f t="shared" si="12"/>
        <v>2</v>
      </c>
      <c r="D40" s="644">
        <f t="shared" si="12"/>
        <v>1</v>
      </c>
      <c r="E40" s="644">
        <f t="shared" si="12"/>
        <v>14</v>
      </c>
      <c r="F40" s="645">
        <f t="shared" si="12"/>
        <v>0</v>
      </c>
      <c r="G40" s="646">
        <f t="shared" si="12"/>
        <v>17</v>
      </c>
    </row>
    <row r="41" spans="1:7" ht="14.25" x14ac:dyDescent="0.2">
      <c r="A41" s="632" t="s">
        <v>225</v>
      </c>
      <c r="B41" s="639">
        <v>0</v>
      </c>
      <c r="C41" s="640">
        <v>1</v>
      </c>
      <c r="D41" s="640">
        <v>0</v>
      </c>
      <c r="E41" s="640">
        <v>12</v>
      </c>
      <c r="F41" s="641">
        <v>0</v>
      </c>
      <c r="G41" s="642">
        <f>SUM(B41:F41)</f>
        <v>13</v>
      </c>
    </row>
    <row r="42" spans="1:7" ht="14.25" x14ac:dyDescent="0.2">
      <c r="A42" s="632" t="s">
        <v>250</v>
      </c>
      <c r="B42" s="639">
        <v>0</v>
      </c>
      <c r="C42" s="640">
        <v>1</v>
      </c>
      <c r="D42" s="640">
        <v>1</v>
      </c>
      <c r="E42" s="640">
        <v>2</v>
      </c>
      <c r="F42" s="641">
        <v>0</v>
      </c>
      <c r="G42" s="642">
        <f>SUM(B42:F42)</f>
        <v>4</v>
      </c>
    </row>
    <row r="43" spans="1:7" ht="18" customHeight="1" x14ac:dyDescent="0.25">
      <c r="A43" s="631" t="s">
        <v>251</v>
      </c>
      <c r="B43" s="643">
        <f t="shared" ref="B43:G43" si="13">SUM(B44)</f>
        <v>0</v>
      </c>
      <c r="C43" s="644">
        <f t="shared" si="13"/>
        <v>0</v>
      </c>
      <c r="D43" s="644">
        <f t="shared" si="13"/>
        <v>0</v>
      </c>
      <c r="E43" s="644">
        <f t="shared" si="13"/>
        <v>2</v>
      </c>
      <c r="F43" s="645">
        <f t="shared" si="13"/>
        <v>0</v>
      </c>
      <c r="G43" s="646">
        <f t="shared" si="13"/>
        <v>2</v>
      </c>
    </row>
    <row r="44" spans="1:7" ht="14.25" x14ac:dyDescent="0.2">
      <c r="A44" s="632" t="s">
        <v>252</v>
      </c>
      <c r="B44" s="639">
        <v>0</v>
      </c>
      <c r="C44" s="640">
        <v>0</v>
      </c>
      <c r="D44" s="640">
        <v>0</v>
      </c>
      <c r="E44" s="640">
        <v>2</v>
      </c>
      <c r="F44" s="641">
        <v>0</v>
      </c>
      <c r="G44" s="642">
        <f>SUM(B44:F44)</f>
        <v>2</v>
      </c>
    </row>
    <row r="45" spans="1:7" ht="18" customHeight="1" x14ac:dyDescent="0.25">
      <c r="A45" s="631" t="s">
        <v>229</v>
      </c>
      <c r="B45" s="643">
        <f t="shared" ref="B45:G45" si="14">SUM(B46)</f>
        <v>0</v>
      </c>
      <c r="C45" s="644">
        <f t="shared" si="14"/>
        <v>0</v>
      </c>
      <c r="D45" s="644">
        <f t="shared" si="14"/>
        <v>0</v>
      </c>
      <c r="E45" s="644">
        <f t="shared" si="14"/>
        <v>1</v>
      </c>
      <c r="F45" s="645">
        <f t="shared" si="14"/>
        <v>0</v>
      </c>
      <c r="G45" s="646">
        <f t="shared" si="14"/>
        <v>1</v>
      </c>
    </row>
    <row r="46" spans="1:7" s="151" customFormat="1" ht="14.25" x14ac:dyDescent="0.2">
      <c r="A46" s="532" t="s">
        <v>253</v>
      </c>
      <c r="B46" s="639">
        <v>0</v>
      </c>
      <c r="C46" s="640">
        <v>0</v>
      </c>
      <c r="D46" s="640">
        <v>0</v>
      </c>
      <c r="E46" s="640">
        <v>1</v>
      </c>
      <c r="F46" s="641">
        <v>0</v>
      </c>
      <c r="G46" s="642">
        <f>SUM(B46:F46)</f>
        <v>1</v>
      </c>
    </row>
    <row r="47" spans="1:7" ht="18" customHeight="1" x14ac:dyDescent="0.25">
      <c r="A47" s="631" t="s">
        <v>254</v>
      </c>
      <c r="B47" s="643">
        <f t="shared" ref="B47:G47" si="15">SUM(B48)</f>
        <v>0</v>
      </c>
      <c r="C47" s="644">
        <f t="shared" si="15"/>
        <v>1</v>
      </c>
      <c r="D47" s="644">
        <f t="shared" si="15"/>
        <v>0</v>
      </c>
      <c r="E47" s="644">
        <f t="shared" si="15"/>
        <v>2</v>
      </c>
      <c r="F47" s="645">
        <f t="shared" si="15"/>
        <v>0</v>
      </c>
      <c r="G47" s="646">
        <f t="shared" si="15"/>
        <v>3</v>
      </c>
    </row>
    <row r="48" spans="1:7" ht="14.25" x14ac:dyDescent="0.2">
      <c r="A48" s="532" t="s">
        <v>255</v>
      </c>
      <c r="B48" s="639">
        <v>0</v>
      </c>
      <c r="C48" s="640">
        <v>1</v>
      </c>
      <c r="D48" s="640">
        <v>0</v>
      </c>
      <c r="E48" s="640">
        <v>2</v>
      </c>
      <c r="F48" s="641">
        <v>0</v>
      </c>
      <c r="G48" s="642">
        <f>SUM(B48:F48)</f>
        <v>3</v>
      </c>
    </row>
    <row r="49" spans="1:16" s="151" customFormat="1" ht="9" customHeight="1" thickBot="1" x14ac:dyDescent="0.3">
      <c r="A49" s="633"/>
      <c r="B49" s="647"/>
      <c r="C49" s="648"/>
      <c r="D49" s="648"/>
      <c r="E49" s="648"/>
      <c r="F49" s="649"/>
      <c r="G49" s="650"/>
    </row>
    <row r="50" spans="1:16" ht="19.5" customHeight="1" x14ac:dyDescent="0.2">
      <c r="A50" s="629" t="s">
        <v>5</v>
      </c>
      <c r="B50" s="806">
        <f t="shared" ref="B50:G50" si="16">SUM(B9,B11,B13,B15,B17,B19,B21,B23,B27,B32,B34,B36,B38,B40,B43,B45,B47)</f>
        <v>18</v>
      </c>
      <c r="C50" s="807">
        <f t="shared" si="16"/>
        <v>64</v>
      </c>
      <c r="D50" s="807">
        <f t="shared" si="16"/>
        <v>19</v>
      </c>
      <c r="E50" s="807">
        <f t="shared" si="16"/>
        <v>258</v>
      </c>
      <c r="F50" s="808">
        <f t="shared" si="16"/>
        <v>28</v>
      </c>
      <c r="G50" s="630">
        <f t="shared" si="16"/>
        <v>387</v>
      </c>
    </row>
    <row r="51" spans="1:16" ht="24.75" customHeight="1" x14ac:dyDescent="0.2">
      <c r="A51" s="874" t="s">
        <v>158</v>
      </c>
      <c r="B51" s="874"/>
      <c r="C51" s="874"/>
      <c r="D51" s="874"/>
      <c r="E51" s="874"/>
      <c r="F51" s="874"/>
      <c r="G51" s="874"/>
      <c r="H51" s="164"/>
      <c r="I51" s="164"/>
      <c r="J51" s="164"/>
      <c r="K51" s="164"/>
      <c r="L51" s="164"/>
      <c r="M51" s="164"/>
      <c r="N51" s="164"/>
      <c r="O51" s="164"/>
      <c r="P51" s="164"/>
    </row>
    <row r="52" spans="1:16" ht="12.75" customHeight="1" x14ac:dyDescent="0.2">
      <c r="A52" s="847" t="s">
        <v>340</v>
      </c>
      <c r="B52" s="847"/>
      <c r="C52" s="847"/>
      <c r="D52" s="847"/>
      <c r="E52" s="847"/>
      <c r="F52" s="847"/>
      <c r="G52" s="847"/>
      <c r="H52" s="164"/>
      <c r="I52" s="164"/>
      <c r="J52" s="164"/>
      <c r="K52" s="9"/>
      <c r="L52" s="9"/>
      <c r="M52" s="9"/>
      <c r="N52" s="9"/>
      <c r="O52" s="9"/>
      <c r="P52" s="9"/>
    </row>
  </sheetData>
  <mergeCells count="9">
    <mergeCell ref="A51:G51"/>
    <mergeCell ref="A52:G52"/>
    <mergeCell ref="A1:G1"/>
    <mergeCell ref="A3:G3"/>
    <mergeCell ref="A4:G4"/>
    <mergeCell ref="A5:G5"/>
    <mergeCell ref="A7:A8"/>
    <mergeCell ref="B7:F7"/>
    <mergeCell ref="G7:G8"/>
  </mergeCells>
  <printOptions horizontalCentered="1" verticalCentered="1"/>
  <pageMargins left="0" right="0" top="0" bottom="0" header="0.31496062992125984" footer="0.31496062992125984"/>
  <pageSetup paperSize="9" scale="85" orientation="portrait" r:id="rId1"/>
  <ignoredErrors>
    <ignoredError sqref="G13:G47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54"/>
  <sheetViews>
    <sheetView showGridLines="0" view="pageBreakPreview" topLeftCell="A50" zoomScaleNormal="100" zoomScaleSheetLayoutView="100" workbookViewId="0">
      <selection activeCell="B53" sqref="B53:H53"/>
    </sheetView>
  </sheetViews>
  <sheetFormatPr baseColWidth="10" defaultRowHeight="12.75" x14ac:dyDescent="0.2"/>
  <cols>
    <col min="1" max="1" width="27" style="1" customWidth="1"/>
    <col min="2" max="2" width="9.85546875" style="1" customWidth="1"/>
    <col min="3" max="16384" width="11.42578125" style="1"/>
  </cols>
  <sheetData>
    <row r="1" spans="1:9" ht="16.5" x14ac:dyDescent="0.25">
      <c r="A1" s="895" t="s">
        <v>333</v>
      </c>
      <c r="B1" s="895"/>
      <c r="C1" s="895"/>
      <c r="D1" s="895"/>
      <c r="E1" s="895"/>
      <c r="F1" s="895"/>
      <c r="G1" s="895"/>
      <c r="H1" s="895"/>
      <c r="I1" s="895"/>
    </row>
    <row r="2" spans="1:9" ht="16.5" x14ac:dyDescent="0.25">
      <c r="A2" s="173" t="s">
        <v>0</v>
      </c>
      <c r="B2" s="173"/>
      <c r="C2" s="173"/>
      <c r="D2" s="173"/>
      <c r="E2" s="173"/>
      <c r="F2" s="173"/>
      <c r="G2" s="173"/>
      <c r="H2" s="173"/>
      <c r="I2" s="173"/>
    </row>
    <row r="3" spans="1:9" ht="16.5" x14ac:dyDescent="0.2">
      <c r="A3" s="896" t="s">
        <v>257</v>
      </c>
      <c r="B3" s="896"/>
      <c r="C3" s="896"/>
      <c r="D3" s="896"/>
      <c r="E3" s="896"/>
      <c r="F3" s="896"/>
      <c r="G3" s="896"/>
      <c r="H3" s="896"/>
      <c r="I3" s="896"/>
    </row>
    <row r="4" spans="1:9" ht="16.5" x14ac:dyDescent="0.2">
      <c r="A4" s="896" t="s">
        <v>258</v>
      </c>
      <c r="B4" s="896"/>
      <c r="C4" s="896"/>
      <c r="D4" s="896"/>
      <c r="E4" s="896"/>
      <c r="F4" s="896"/>
      <c r="G4" s="896"/>
      <c r="H4" s="896"/>
      <c r="I4" s="896"/>
    </row>
    <row r="5" spans="1:9" ht="16.5" x14ac:dyDescent="0.2">
      <c r="A5" s="896">
        <v>2019</v>
      </c>
      <c r="B5" s="896"/>
      <c r="C5" s="896"/>
      <c r="D5" s="896"/>
      <c r="E5" s="896"/>
      <c r="F5" s="896"/>
      <c r="G5" s="896"/>
      <c r="H5" s="896"/>
      <c r="I5" s="896"/>
    </row>
    <row r="6" spans="1:9" ht="16.5" x14ac:dyDescent="0.2">
      <c r="A6" s="174"/>
      <c r="B6" s="174"/>
      <c r="C6" s="174"/>
      <c r="D6" s="174"/>
      <c r="E6" s="174"/>
      <c r="F6" s="174"/>
      <c r="G6" s="174"/>
      <c r="H6" s="174"/>
      <c r="I6" s="174"/>
    </row>
    <row r="7" spans="1:9" ht="23.25" customHeight="1" thickBot="1" x14ac:dyDescent="0.25">
      <c r="A7" s="897" t="s">
        <v>259</v>
      </c>
      <c r="B7" s="898" t="s">
        <v>260</v>
      </c>
      <c r="C7" s="898"/>
      <c r="D7" s="898"/>
      <c r="E7" s="898"/>
      <c r="F7" s="898"/>
      <c r="G7" s="898"/>
      <c r="H7" s="898"/>
      <c r="I7" s="898"/>
    </row>
    <row r="8" spans="1:9" ht="19.5" customHeight="1" thickBot="1" x14ac:dyDescent="0.25">
      <c r="A8" s="897"/>
      <c r="B8" s="899" t="s">
        <v>147</v>
      </c>
      <c r="C8" s="899"/>
      <c r="D8" s="899"/>
      <c r="E8" s="899" t="s">
        <v>126</v>
      </c>
      <c r="F8" s="899"/>
      <c r="G8" s="899"/>
      <c r="H8" s="899"/>
      <c r="I8" s="899"/>
    </row>
    <row r="9" spans="1:9" ht="30" customHeight="1" thickBot="1" x14ac:dyDescent="0.25">
      <c r="A9" s="897"/>
      <c r="B9" s="659" t="s">
        <v>148</v>
      </c>
      <c r="C9" s="659" t="s">
        <v>149</v>
      </c>
      <c r="D9" s="659" t="s">
        <v>5</v>
      </c>
      <c r="E9" s="659" t="s">
        <v>128</v>
      </c>
      <c r="F9" s="660" t="s">
        <v>129</v>
      </c>
      <c r="G9" s="660" t="s">
        <v>261</v>
      </c>
      <c r="H9" s="659" t="s">
        <v>7</v>
      </c>
      <c r="I9" s="659" t="s">
        <v>5</v>
      </c>
    </row>
    <row r="10" spans="1:9" ht="24" customHeight="1" x14ac:dyDescent="0.25">
      <c r="A10" s="654" t="s">
        <v>200</v>
      </c>
      <c r="B10" s="483">
        <f t="shared" ref="B10:H10" si="0">SUM(B11)</f>
        <v>0</v>
      </c>
      <c r="C10" s="661">
        <f t="shared" si="0"/>
        <v>6</v>
      </c>
      <c r="D10" s="669">
        <f t="shared" si="0"/>
        <v>6</v>
      </c>
      <c r="E10" s="669">
        <f t="shared" si="0"/>
        <v>2</v>
      </c>
      <c r="F10" s="661">
        <f t="shared" si="0"/>
        <v>3</v>
      </c>
      <c r="G10" s="661">
        <f t="shared" si="0"/>
        <v>1</v>
      </c>
      <c r="H10" s="800">
        <f t="shared" si="0"/>
        <v>0</v>
      </c>
      <c r="I10" s="662">
        <f>SUM(E10:H10)</f>
        <v>6</v>
      </c>
    </row>
    <row r="11" spans="1:9" ht="12.95" customHeight="1" x14ac:dyDescent="0.2">
      <c r="A11" s="655" t="s">
        <v>201</v>
      </c>
      <c r="B11" s="465">
        <v>0</v>
      </c>
      <c r="C11" s="651">
        <v>6</v>
      </c>
      <c r="D11" s="670">
        <f>SUM(B11:C11)</f>
        <v>6</v>
      </c>
      <c r="E11" s="670">
        <v>2</v>
      </c>
      <c r="F11" s="652">
        <v>3</v>
      </c>
      <c r="G11" s="652">
        <v>1</v>
      </c>
      <c r="H11" s="801">
        <v>0</v>
      </c>
      <c r="I11" s="663">
        <f>SUM(E11:H11)</f>
        <v>6</v>
      </c>
    </row>
    <row r="12" spans="1:9" ht="18" customHeight="1" x14ac:dyDescent="0.25">
      <c r="A12" s="656" t="s">
        <v>202</v>
      </c>
      <c r="B12" s="664">
        <f>SUM(B13)</f>
        <v>1</v>
      </c>
      <c r="C12" s="66">
        <f t="shared" ref="C12:I12" si="1">SUM(C13:C13)</f>
        <v>8</v>
      </c>
      <c r="D12" s="671">
        <f t="shared" si="1"/>
        <v>9</v>
      </c>
      <c r="E12" s="671">
        <f t="shared" si="1"/>
        <v>9</v>
      </c>
      <c r="F12" s="66">
        <f t="shared" si="1"/>
        <v>0</v>
      </c>
      <c r="G12" s="66">
        <f t="shared" si="1"/>
        <v>0</v>
      </c>
      <c r="H12" s="802">
        <f t="shared" si="1"/>
        <v>0</v>
      </c>
      <c r="I12" s="489">
        <f t="shared" si="1"/>
        <v>9</v>
      </c>
    </row>
    <row r="13" spans="1:9" ht="12.95" customHeight="1" x14ac:dyDescent="0.2">
      <c r="A13" s="657" t="s">
        <v>203</v>
      </c>
      <c r="B13" s="465">
        <v>1</v>
      </c>
      <c r="C13" s="67">
        <v>8</v>
      </c>
      <c r="D13" s="672">
        <f>+B13+C13</f>
        <v>9</v>
      </c>
      <c r="E13" s="672">
        <v>9</v>
      </c>
      <c r="F13" s="67">
        <v>0</v>
      </c>
      <c r="G13" s="67">
        <v>0</v>
      </c>
      <c r="H13" s="801">
        <v>0</v>
      </c>
      <c r="I13" s="485">
        <f>+H13+G13+F13+E13</f>
        <v>9</v>
      </c>
    </row>
    <row r="14" spans="1:9" ht="18" customHeight="1" x14ac:dyDescent="0.25">
      <c r="A14" s="656" t="s">
        <v>204</v>
      </c>
      <c r="B14" s="664">
        <f t="shared" ref="B14:I14" si="2">SUM(B15:B15)</f>
        <v>8</v>
      </c>
      <c r="C14" s="66">
        <f t="shared" si="2"/>
        <v>20</v>
      </c>
      <c r="D14" s="671">
        <f t="shared" si="2"/>
        <v>28</v>
      </c>
      <c r="E14" s="671">
        <f t="shared" si="2"/>
        <v>27</v>
      </c>
      <c r="F14" s="66">
        <f t="shared" si="2"/>
        <v>1</v>
      </c>
      <c r="G14" s="66">
        <f t="shared" si="2"/>
        <v>0</v>
      </c>
      <c r="H14" s="802">
        <f t="shared" si="2"/>
        <v>0</v>
      </c>
      <c r="I14" s="489">
        <f t="shared" si="2"/>
        <v>28</v>
      </c>
    </row>
    <row r="15" spans="1:9" ht="12.95" customHeight="1" x14ac:dyDescent="0.2">
      <c r="A15" s="657" t="s">
        <v>204</v>
      </c>
      <c r="B15" s="465">
        <v>8</v>
      </c>
      <c r="C15" s="67">
        <v>20</v>
      </c>
      <c r="D15" s="672">
        <f>SUM(B15:C15)</f>
        <v>28</v>
      </c>
      <c r="E15" s="672">
        <v>27</v>
      </c>
      <c r="F15" s="67">
        <v>1</v>
      </c>
      <c r="G15" s="67">
        <v>0</v>
      </c>
      <c r="H15" s="801">
        <v>0</v>
      </c>
      <c r="I15" s="485">
        <f>SUM(E15:H15)</f>
        <v>28</v>
      </c>
    </row>
    <row r="16" spans="1:9" ht="18" customHeight="1" x14ac:dyDescent="0.25">
      <c r="A16" s="656" t="s">
        <v>206</v>
      </c>
      <c r="B16" s="664">
        <f>+B17</f>
        <v>4</v>
      </c>
      <c r="C16" s="66">
        <f t="shared" ref="C16:I16" si="3">+C17</f>
        <v>2</v>
      </c>
      <c r="D16" s="671">
        <f t="shared" si="3"/>
        <v>6</v>
      </c>
      <c r="E16" s="671">
        <f t="shared" si="3"/>
        <v>2</v>
      </c>
      <c r="F16" s="66">
        <f t="shared" si="3"/>
        <v>3</v>
      </c>
      <c r="G16" s="66">
        <f t="shared" si="3"/>
        <v>1</v>
      </c>
      <c r="H16" s="802">
        <f t="shared" si="3"/>
        <v>0</v>
      </c>
      <c r="I16" s="489">
        <f t="shared" si="3"/>
        <v>6</v>
      </c>
    </row>
    <row r="17" spans="1:9" ht="12.95" customHeight="1" x14ac:dyDescent="0.2">
      <c r="A17" s="657" t="s">
        <v>206</v>
      </c>
      <c r="B17" s="465">
        <v>4</v>
      </c>
      <c r="C17" s="67">
        <v>2</v>
      </c>
      <c r="D17" s="672">
        <f>SUM(B17:C17)</f>
        <v>6</v>
      </c>
      <c r="E17" s="672">
        <v>2</v>
      </c>
      <c r="F17" s="67">
        <v>3</v>
      </c>
      <c r="G17" s="67">
        <v>1</v>
      </c>
      <c r="H17" s="801">
        <v>0</v>
      </c>
      <c r="I17" s="485">
        <f>SUM(E17:H17)</f>
        <v>6</v>
      </c>
    </row>
    <row r="18" spans="1:9" ht="18" customHeight="1" x14ac:dyDescent="0.25">
      <c r="A18" s="656" t="s">
        <v>262</v>
      </c>
      <c r="B18" s="664">
        <f>SUM(B19)</f>
        <v>15</v>
      </c>
      <c r="C18" s="66">
        <f t="shared" ref="C18:I18" si="4">SUM(C19)</f>
        <v>5</v>
      </c>
      <c r="D18" s="671">
        <f t="shared" si="4"/>
        <v>20</v>
      </c>
      <c r="E18" s="671">
        <f t="shared" si="4"/>
        <v>2</v>
      </c>
      <c r="F18" s="66">
        <f t="shared" si="4"/>
        <v>16</v>
      </c>
      <c r="G18" s="66">
        <f t="shared" si="4"/>
        <v>2</v>
      </c>
      <c r="H18" s="802">
        <f t="shared" si="4"/>
        <v>0</v>
      </c>
      <c r="I18" s="489">
        <f t="shared" si="4"/>
        <v>20</v>
      </c>
    </row>
    <row r="19" spans="1:9" ht="12.95" customHeight="1" x14ac:dyDescent="0.2">
      <c r="A19" s="655" t="s">
        <v>263</v>
      </c>
      <c r="B19" s="465">
        <v>15</v>
      </c>
      <c r="C19" s="67">
        <v>5</v>
      </c>
      <c r="D19" s="672">
        <f>SUM(B19:C19)</f>
        <v>20</v>
      </c>
      <c r="E19" s="672">
        <v>2</v>
      </c>
      <c r="F19" s="67">
        <v>16</v>
      </c>
      <c r="G19" s="67">
        <v>2</v>
      </c>
      <c r="H19" s="801">
        <v>0</v>
      </c>
      <c r="I19" s="485">
        <f>SUM(E19:H19)</f>
        <v>20</v>
      </c>
    </row>
    <row r="20" spans="1:9" ht="18" customHeight="1" x14ac:dyDescent="0.25">
      <c r="A20" s="656" t="s">
        <v>246</v>
      </c>
      <c r="B20" s="664">
        <f t="shared" ref="B20:I20" si="5">SUM(B21:B21)</f>
        <v>5</v>
      </c>
      <c r="C20" s="66">
        <f t="shared" si="5"/>
        <v>0</v>
      </c>
      <c r="D20" s="671">
        <f t="shared" si="5"/>
        <v>5</v>
      </c>
      <c r="E20" s="671">
        <f t="shared" si="5"/>
        <v>0</v>
      </c>
      <c r="F20" s="66">
        <f t="shared" si="5"/>
        <v>5</v>
      </c>
      <c r="G20" s="66">
        <f t="shared" si="5"/>
        <v>0</v>
      </c>
      <c r="H20" s="802">
        <f t="shared" si="5"/>
        <v>0</v>
      </c>
      <c r="I20" s="489">
        <f t="shared" si="5"/>
        <v>5</v>
      </c>
    </row>
    <row r="21" spans="1:9" ht="12.95" customHeight="1" x14ac:dyDescent="0.2">
      <c r="A21" s="655" t="s">
        <v>247</v>
      </c>
      <c r="B21" s="465">
        <v>5</v>
      </c>
      <c r="C21" s="67">
        <v>0</v>
      </c>
      <c r="D21" s="672">
        <f>SUM(B21:C21)</f>
        <v>5</v>
      </c>
      <c r="E21" s="672">
        <v>0</v>
      </c>
      <c r="F21" s="67">
        <v>5</v>
      </c>
      <c r="G21" s="67">
        <v>0</v>
      </c>
      <c r="H21" s="801">
        <v>0</v>
      </c>
      <c r="I21" s="485">
        <f>SUM(E21:H21)</f>
        <v>5</v>
      </c>
    </row>
    <row r="22" spans="1:9" ht="18" customHeight="1" x14ac:dyDescent="0.25">
      <c r="A22" s="656" t="s">
        <v>209</v>
      </c>
      <c r="B22" s="664">
        <f>+B23</f>
        <v>11</v>
      </c>
      <c r="C22" s="66">
        <f t="shared" ref="C22:I22" si="6">+C23</f>
        <v>11</v>
      </c>
      <c r="D22" s="671">
        <f t="shared" si="6"/>
        <v>22</v>
      </c>
      <c r="E22" s="671">
        <f t="shared" si="6"/>
        <v>12</v>
      </c>
      <c r="F22" s="66">
        <f t="shared" si="6"/>
        <v>9</v>
      </c>
      <c r="G22" s="66">
        <f t="shared" si="6"/>
        <v>1</v>
      </c>
      <c r="H22" s="802">
        <f t="shared" si="6"/>
        <v>0</v>
      </c>
      <c r="I22" s="489">
        <f t="shared" si="6"/>
        <v>22</v>
      </c>
    </row>
    <row r="23" spans="1:9" ht="12.95" customHeight="1" x14ac:dyDescent="0.2">
      <c r="A23" s="657" t="s">
        <v>209</v>
      </c>
      <c r="B23" s="465">
        <v>11</v>
      </c>
      <c r="C23" s="67">
        <v>11</v>
      </c>
      <c r="D23" s="672">
        <f>SUM(B23:C23)</f>
        <v>22</v>
      </c>
      <c r="E23" s="672">
        <v>12</v>
      </c>
      <c r="F23" s="67">
        <v>9</v>
      </c>
      <c r="G23" s="67">
        <v>1</v>
      </c>
      <c r="H23" s="801">
        <v>0</v>
      </c>
      <c r="I23" s="485">
        <f>SUM(E23:H23)</f>
        <v>22</v>
      </c>
    </row>
    <row r="24" spans="1:9" ht="18" customHeight="1" x14ac:dyDescent="0.25">
      <c r="A24" s="656" t="s">
        <v>210</v>
      </c>
      <c r="B24" s="664">
        <f>SUM(B25:B27)</f>
        <v>12</v>
      </c>
      <c r="C24" s="66">
        <f t="shared" ref="C24:H24" si="7">SUM(C25:C27)</f>
        <v>4</v>
      </c>
      <c r="D24" s="671">
        <f t="shared" si="7"/>
        <v>16</v>
      </c>
      <c r="E24" s="671">
        <f t="shared" si="7"/>
        <v>1</v>
      </c>
      <c r="F24" s="66">
        <f t="shared" si="7"/>
        <v>12</v>
      </c>
      <c r="G24" s="66">
        <f t="shared" si="7"/>
        <v>3</v>
      </c>
      <c r="H24" s="802">
        <f t="shared" si="7"/>
        <v>0</v>
      </c>
      <c r="I24" s="489">
        <f>SUM(I25:I27)</f>
        <v>16</v>
      </c>
    </row>
    <row r="25" spans="1:9" ht="12.95" customHeight="1" x14ac:dyDescent="0.2">
      <c r="A25" s="657" t="s">
        <v>210</v>
      </c>
      <c r="B25" s="465">
        <v>5</v>
      </c>
      <c r="C25" s="67">
        <v>2</v>
      </c>
      <c r="D25" s="672">
        <f>SUM(B25:C25)</f>
        <v>7</v>
      </c>
      <c r="E25" s="672">
        <v>0</v>
      </c>
      <c r="F25" s="67">
        <v>5</v>
      </c>
      <c r="G25" s="67">
        <v>2</v>
      </c>
      <c r="H25" s="801">
        <v>0</v>
      </c>
      <c r="I25" s="485">
        <f>SUM(E25:H25)</f>
        <v>7</v>
      </c>
    </row>
    <row r="26" spans="1:9" ht="12.95" customHeight="1" x14ac:dyDescent="0.2">
      <c r="A26" s="657" t="s">
        <v>211</v>
      </c>
      <c r="B26" s="465">
        <v>5</v>
      </c>
      <c r="C26" s="67">
        <v>1</v>
      </c>
      <c r="D26" s="672">
        <f>SUM(B26:C26)</f>
        <v>6</v>
      </c>
      <c r="E26" s="672">
        <v>1</v>
      </c>
      <c r="F26" s="67">
        <v>5</v>
      </c>
      <c r="G26" s="67">
        <v>0</v>
      </c>
      <c r="H26" s="801">
        <v>0</v>
      </c>
      <c r="I26" s="485">
        <f>SUM(E26:H26)</f>
        <v>6</v>
      </c>
    </row>
    <row r="27" spans="1:9" ht="12.95" customHeight="1" x14ac:dyDescent="0.2">
      <c r="A27" s="657" t="s">
        <v>212</v>
      </c>
      <c r="B27" s="465">
        <v>2</v>
      </c>
      <c r="C27" s="67">
        <v>1</v>
      </c>
      <c r="D27" s="672">
        <f>SUM(B27:C27)</f>
        <v>3</v>
      </c>
      <c r="E27" s="672">
        <v>0</v>
      </c>
      <c r="F27" s="67">
        <v>2</v>
      </c>
      <c r="G27" s="67">
        <v>1</v>
      </c>
      <c r="H27" s="801">
        <v>0</v>
      </c>
      <c r="I27" s="485">
        <f>SUM(E27:H27)</f>
        <v>3</v>
      </c>
    </row>
    <row r="28" spans="1:9" ht="18" customHeight="1" x14ac:dyDescent="0.25">
      <c r="A28" s="656" t="s">
        <v>213</v>
      </c>
      <c r="B28" s="664">
        <f t="shared" ref="B28:I28" si="8">SUM(B29:B32)</f>
        <v>7</v>
      </c>
      <c r="C28" s="66">
        <f t="shared" si="8"/>
        <v>5</v>
      </c>
      <c r="D28" s="671">
        <f t="shared" si="8"/>
        <v>12</v>
      </c>
      <c r="E28" s="671">
        <f t="shared" si="8"/>
        <v>7</v>
      </c>
      <c r="F28" s="66">
        <f t="shared" si="8"/>
        <v>3</v>
      </c>
      <c r="G28" s="66">
        <f t="shared" si="8"/>
        <v>2</v>
      </c>
      <c r="H28" s="802">
        <f t="shared" si="8"/>
        <v>0</v>
      </c>
      <c r="I28" s="489">
        <f t="shared" si="8"/>
        <v>12</v>
      </c>
    </row>
    <row r="29" spans="1:9" ht="12.95" customHeight="1" x14ac:dyDescent="0.2">
      <c r="A29" s="657" t="s">
        <v>214</v>
      </c>
      <c r="B29" s="465">
        <v>4</v>
      </c>
      <c r="C29" s="67">
        <v>5</v>
      </c>
      <c r="D29" s="672">
        <f>SUM(B29:C29)</f>
        <v>9</v>
      </c>
      <c r="E29" s="672">
        <v>5</v>
      </c>
      <c r="F29" s="67">
        <v>3</v>
      </c>
      <c r="G29" s="67">
        <v>1</v>
      </c>
      <c r="H29" s="801">
        <v>0</v>
      </c>
      <c r="I29" s="485">
        <f>SUM(E29:H29)</f>
        <v>9</v>
      </c>
    </row>
    <row r="30" spans="1:9" ht="12.95" customHeight="1" x14ac:dyDescent="0.2">
      <c r="A30" s="655" t="s">
        <v>264</v>
      </c>
      <c r="B30" s="465">
        <v>1</v>
      </c>
      <c r="C30" s="67">
        <v>0</v>
      </c>
      <c r="D30" s="672">
        <f>SUM(B30:C30)</f>
        <v>1</v>
      </c>
      <c r="E30" s="672">
        <v>1</v>
      </c>
      <c r="F30" s="67">
        <v>0</v>
      </c>
      <c r="G30" s="67">
        <v>0</v>
      </c>
      <c r="H30" s="801">
        <v>0</v>
      </c>
      <c r="I30" s="485">
        <f>SUM(E30:H30)</f>
        <v>1</v>
      </c>
    </row>
    <row r="31" spans="1:9" ht="12.95" customHeight="1" x14ac:dyDescent="0.2">
      <c r="A31" s="657" t="s">
        <v>216</v>
      </c>
      <c r="B31" s="465">
        <v>1</v>
      </c>
      <c r="C31" s="67">
        <v>0</v>
      </c>
      <c r="D31" s="672">
        <f>SUM(B31:C31)</f>
        <v>1</v>
      </c>
      <c r="E31" s="672">
        <v>1</v>
      </c>
      <c r="F31" s="67">
        <v>0</v>
      </c>
      <c r="G31" s="67">
        <v>0</v>
      </c>
      <c r="H31" s="801">
        <v>0</v>
      </c>
      <c r="I31" s="485">
        <f>SUM(E31:H31)</f>
        <v>1</v>
      </c>
    </row>
    <row r="32" spans="1:9" ht="12.95" customHeight="1" x14ac:dyDescent="0.2">
      <c r="A32" s="657" t="s">
        <v>248</v>
      </c>
      <c r="B32" s="465">
        <v>1</v>
      </c>
      <c r="C32" s="67">
        <v>0</v>
      </c>
      <c r="D32" s="672">
        <f>SUM(B32:C32)</f>
        <v>1</v>
      </c>
      <c r="E32" s="672">
        <v>0</v>
      </c>
      <c r="F32" s="67">
        <v>0</v>
      </c>
      <c r="G32" s="67">
        <v>1</v>
      </c>
      <c r="H32" s="801">
        <v>0</v>
      </c>
      <c r="I32" s="485">
        <f>SUM(E32:H32)</f>
        <v>1</v>
      </c>
    </row>
    <row r="33" spans="1:9" ht="18" customHeight="1" x14ac:dyDescent="0.25">
      <c r="A33" s="656" t="s">
        <v>218</v>
      </c>
      <c r="B33" s="664">
        <f>SUM(B34:B34)</f>
        <v>7</v>
      </c>
      <c r="C33" s="66">
        <f t="shared" ref="C33:I33" si="9">SUM(C34:C34)</f>
        <v>6</v>
      </c>
      <c r="D33" s="671">
        <f t="shared" si="9"/>
        <v>13</v>
      </c>
      <c r="E33" s="671">
        <f t="shared" si="9"/>
        <v>4</v>
      </c>
      <c r="F33" s="66">
        <f t="shared" si="9"/>
        <v>7</v>
      </c>
      <c r="G33" s="66">
        <f t="shared" si="9"/>
        <v>2</v>
      </c>
      <c r="H33" s="802">
        <f t="shared" si="9"/>
        <v>0</v>
      </c>
      <c r="I33" s="489">
        <f t="shared" si="9"/>
        <v>13</v>
      </c>
    </row>
    <row r="34" spans="1:9" ht="12.95" customHeight="1" x14ac:dyDescent="0.2">
      <c r="A34" s="657" t="s">
        <v>219</v>
      </c>
      <c r="B34" s="465">
        <v>7</v>
      </c>
      <c r="C34" s="67">
        <v>6</v>
      </c>
      <c r="D34" s="672">
        <f>SUM(B34:C34)</f>
        <v>13</v>
      </c>
      <c r="E34" s="672">
        <v>4</v>
      </c>
      <c r="F34" s="67">
        <v>7</v>
      </c>
      <c r="G34" s="67">
        <v>2</v>
      </c>
      <c r="H34" s="801">
        <v>0</v>
      </c>
      <c r="I34" s="485">
        <f>SUM(E34:H34)</f>
        <v>13</v>
      </c>
    </row>
    <row r="35" spans="1:9" ht="18" customHeight="1" x14ac:dyDescent="0.25">
      <c r="A35" s="656" t="s">
        <v>220</v>
      </c>
      <c r="B35" s="664">
        <f>+B36</f>
        <v>9</v>
      </c>
      <c r="C35" s="66">
        <f t="shared" ref="C35:I35" si="10">+C36</f>
        <v>0</v>
      </c>
      <c r="D35" s="671">
        <f t="shared" si="10"/>
        <v>9</v>
      </c>
      <c r="E35" s="671">
        <f t="shared" si="10"/>
        <v>9</v>
      </c>
      <c r="F35" s="66">
        <f t="shared" si="10"/>
        <v>0</v>
      </c>
      <c r="G35" s="66">
        <f t="shared" si="10"/>
        <v>0</v>
      </c>
      <c r="H35" s="802">
        <f t="shared" si="10"/>
        <v>0</v>
      </c>
      <c r="I35" s="489">
        <f t="shared" si="10"/>
        <v>9</v>
      </c>
    </row>
    <row r="36" spans="1:9" ht="12.95" customHeight="1" x14ac:dyDescent="0.2">
      <c r="A36" s="657" t="s">
        <v>221</v>
      </c>
      <c r="B36" s="465">
        <v>9</v>
      </c>
      <c r="C36" s="67">
        <v>0</v>
      </c>
      <c r="D36" s="672">
        <f>SUM(B36:C36)</f>
        <v>9</v>
      </c>
      <c r="E36" s="672">
        <v>9</v>
      </c>
      <c r="F36" s="67">
        <v>0</v>
      </c>
      <c r="G36" s="67">
        <v>0</v>
      </c>
      <c r="H36" s="801">
        <v>0</v>
      </c>
      <c r="I36" s="485">
        <f>SUM(E36:H36)</f>
        <v>9</v>
      </c>
    </row>
    <row r="37" spans="1:9" ht="18" customHeight="1" x14ac:dyDescent="0.25">
      <c r="A37" s="656" t="s">
        <v>222</v>
      </c>
      <c r="B37" s="664">
        <f>+B38</f>
        <v>71</v>
      </c>
      <c r="C37" s="66">
        <f t="shared" ref="C37:I37" si="11">+C38</f>
        <v>141</v>
      </c>
      <c r="D37" s="671">
        <f t="shared" si="11"/>
        <v>212</v>
      </c>
      <c r="E37" s="671">
        <f t="shared" si="11"/>
        <v>19</v>
      </c>
      <c r="F37" s="66">
        <f t="shared" si="11"/>
        <v>90</v>
      </c>
      <c r="G37" s="66">
        <f t="shared" si="11"/>
        <v>13</v>
      </c>
      <c r="H37" s="802">
        <f t="shared" si="11"/>
        <v>90</v>
      </c>
      <c r="I37" s="489">
        <f t="shared" si="11"/>
        <v>212</v>
      </c>
    </row>
    <row r="38" spans="1:9" ht="12.95" customHeight="1" x14ac:dyDescent="0.2">
      <c r="A38" s="657" t="s">
        <v>222</v>
      </c>
      <c r="B38" s="465">
        <v>71</v>
      </c>
      <c r="C38" s="67">
        <v>141</v>
      </c>
      <c r="D38" s="672">
        <f>SUM(B38:C38)</f>
        <v>212</v>
      </c>
      <c r="E38" s="672">
        <v>19</v>
      </c>
      <c r="F38" s="67">
        <v>90</v>
      </c>
      <c r="G38" s="67">
        <v>13</v>
      </c>
      <c r="H38" s="801">
        <v>90</v>
      </c>
      <c r="I38" s="485">
        <f>SUM(E38:H38)</f>
        <v>212</v>
      </c>
    </row>
    <row r="39" spans="1:9" ht="18" customHeight="1" x14ac:dyDescent="0.25">
      <c r="A39" s="656" t="s">
        <v>223</v>
      </c>
      <c r="B39" s="664">
        <f>SUM(B40)</f>
        <v>2</v>
      </c>
      <c r="C39" s="66">
        <f t="shared" ref="C39:I39" si="12">SUM(C40)</f>
        <v>4</v>
      </c>
      <c r="D39" s="671">
        <f t="shared" si="12"/>
        <v>6</v>
      </c>
      <c r="E39" s="671">
        <f t="shared" si="12"/>
        <v>2</v>
      </c>
      <c r="F39" s="66">
        <f t="shared" si="12"/>
        <v>0</v>
      </c>
      <c r="G39" s="66">
        <f t="shared" si="12"/>
        <v>4</v>
      </c>
      <c r="H39" s="802">
        <f t="shared" si="12"/>
        <v>0</v>
      </c>
      <c r="I39" s="489">
        <f t="shared" si="12"/>
        <v>6</v>
      </c>
    </row>
    <row r="40" spans="1:9" ht="12.95" customHeight="1" x14ac:dyDescent="0.2">
      <c r="A40" s="657" t="s">
        <v>224</v>
      </c>
      <c r="B40" s="465">
        <v>2</v>
      </c>
      <c r="C40" s="67">
        <v>4</v>
      </c>
      <c r="D40" s="672">
        <f>SUM(B40:C40)</f>
        <v>6</v>
      </c>
      <c r="E40" s="672">
        <v>2</v>
      </c>
      <c r="F40" s="67">
        <v>0</v>
      </c>
      <c r="G40" s="67">
        <v>4</v>
      </c>
      <c r="H40" s="801">
        <v>0</v>
      </c>
      <c r="I40" s="485">
        <f>SUM(E40:H40)</f>
        <v>6</v>
      </c>
    </row>
    <row r="41" spans="1:9" ht="18" customHeight="1" x14ac:dyDescent="0.25">
      <c r="A41" s="656" t="s">
        <v>225</v>
      </c>
      <c r="B41" s="664">
        <f>SUM(B43+B42)</f>
        <v>11</v>
      </c>
      <c r="C41" s="66">
        <f>SUM(C43+C42)</f>
        <v>6</v>
      </c>
      <c r="D41" s="671">
        <f>SUM(D43+D42)</f>
        <v>17</v>
      </c>
      <c r="E41" s="671">
        <f>SUM(E42:E42)</f>
        <v>3</v>
      </c>
      <c r="F41" s="66">
        <f>+F42+F43</f>
        <v>12</v>
      </c>
      <c r="G41" s="66">
        <f>+G42+G43</f>
        <v>2</v>
      </c>
      <c r="H41" s="802">
        <f>+H42+H43</f>
        <v>0</v>
      </c>
      <c r="I41" s="489">
        <f>+I42+I43</f>
        <v>17</v>
      </c>
    </row>
    <row r="42" spans="1:9" ht="12.95" customHeight="1" x14ac:dyDescent="0.2">
      <c r="A42" s="657" t="s">
        <v>225</v>
      </c>
      <c r="B42" s="465">
        <v>9</v>
      </c>
      <c r="C42" s="67">
        <v>4</v>
      </c>
      <c r="D42" s="672">
        <f>SUM(B42:C42)</f>
        <v>13</v>
      </c>
      <c r="E42" s="672">
        <v>3</v>
      </c>
      <c r="F42" s="67">
        <v>9</v>
      </c>
      <c r="G42" s="67">
        <v>1</v>
      </c>
      <c r="H42" s="801">
        <v>0</v>
      </c>
      <c r="I42" s="485">
        <f>SUM(E42:H42)</f>
        <v>13</v>
      </c>
    </row>
    <row r="43" spans="1:9" ht="12.95" customHeight="1" x14ac:dyDescent="0.2">
      <c r="A43" s="655" t="s">
        <v>226</v>
      </c>
      <c r="B43" s="465">
        <v>2</v>
      </c>
      <c r="C43" s="67">
        <v>2</v>
      </c>
      <c r="D43" s="672">
        <f>SUM(B43:C43)</f>
        <v>4</v>
      </c>
      <c r="E43" s="672">
        <v>0</v>
      </c>
      <c r="F43" s="67">
        <v>3</v>
      </c>
      <c r="G43" s="67">
        <v>1</v>
      </c>
      <c r="H43" s="801">
        <v>0</v>
      </c>
      <c r="I43" s="485">
        <f>SUM(E43:H43)</f>
        <v>4</v>
      </c>
    </row>
    <row r="44" spans="1:9" ht="18" customHeight="1" x14ac:dyDescent="0.25">
      <c r="A44" s="656" t="s">
        <v>265</v>
      </c>
      <c r="B44" s="664">
        <f>SUM(B45)</f>
        <v>1</v>
      </c>
      <c r="C44" s="66">
        <f t="shared" ref="C44:I44" si="13">SUM(C45)</f>
        <v>1</v>
      </c>
      <c r="D44" s="671">
        <f t="shared" si="13"/>
        <v>2</v>
      </c>
      <c r="E44" s="671">
        <f t="shared" si="13"/>
        <v>0</v>
      </c>
      <c r="F44" s="66">
        <f t="shared" si="13"/>
        <v>1</v>
      </c>
      <c r="G44" s="66">
        <f t="shared" si="13"/>
        <v>1</v>
      </c>
      <c r="H44" s="802">
        <f t="shared" si="13"/>
        <v>0</v>
      </c>
      <c r="I44" s="489">
        <f t="shared" si="13"/>
        <v>2</v>
      </c>
    </row>
    <row r="45" spans="1:9" ht="12.95" customHeight="1" x14ac:dyDescent="0.2">
      <c r="A45" s="655" t="s">
        <v>228</v>
      </c>
      <c r="B45" s="465">
        <v>1</v>
      </c>
      <c r="C45" s="67">
        <v>1</v>
      </c>
      <c r="D45" s="672">
        <f>SUM(B45:C45)</f>
        <v>2</v>
      </c>
      <c r="E45" s="672">
        <v>0</v>
      </c>
      <c r="F45" s="67">
        <v>1</v>
      </c>
      <c r="G45" s="67">
        <v>1</v>
      </c>
      <c r="H45" s="801">
        <v>0</v>
      </c>
      <c r="I45" s="485">
        <f>SUM(E45:H45)</f>
        <v>2</v>
      </c>
    </row>
    <row r="46" spans="1:9" ht="18" customHeight="1" x14ac:dyDescent="0.25">
      <c r="A46" s="656" t="s">
        <v>229</v>
      </c>
      <c r="B46" s="664">
        <f t="shared" ref="B46:I46" si="14">SUM(B47:B47)</f>
        <v>1</v>
      </c>
      <c r="C46" s="66">
        <f t="shared" si="14"/>
        <v>0</v>
      </c>
      <c r="D46" s="671">
        <f t="shared" si="14"/>
        <v>1</v>
      </c>
      <c r="E46" s="671">
        <f t="shared" si="14"/>
        <v>0</v>
      </c>
      <c r="F46" s="66">
        <f t="shared" si="14"/>
        <v>1</v>
      </c>
      <c r="G46" s="66">
        <f t="shared" si="14"/>
        <v>0</v>
      </c>
      <c r="H46" s="802">
        <f t="shared" si="14"/>
        <v>0</v>
      </c>
      <c r="I46" s="489">
        <f t="shared" si="14"/>
        <v>1</v>
      </c>
    </row>
    <row r="47" spans="1:9" ht="12.95" customHeight="1" x14ac:dyDescent="0.2">
      <c r="A47" s="657" t="s">
        <v>266</v>
      </c>
      <c r="B47" s="465">
        <v>1</v>
      </c>
      <c r="C47" s="67">
        <v>0</v>
      </c>
      <c r="D47" s="672">
        <f>SUM(B47:C47)</f>
        <v>1</v>
      </c>
      <c r="E47" s="672">
        <v>0</v>
      </c>
      <c r="F47" s="67">
        <v>1</v>
      </c>
      <c r="G47" s="67">
        <v>0</v>
      </c>
      <c r="H47" s="801">
        <v>0</v>
      </c>
      <c r="I47" s="485">
        <f>+H47+G47+F47+E47</f>
        <v>1</v>
      </c>
    </row>
    <row r="48" spans="1:9" ht="18" customHeight="1" x14ac:dyDescent="0.25">
      <c r="A48" s="656" t="s">
        <v>267</v>
      </c>
      <c r="B48" s="664">
        <f>SUM(B49)</f>
        <v>2</v>
      </c>
      <c r="C48" s="66">
        <f t="shared" ref="C48:I48" si="15">SUM(C49)</f>
        <v>1</v>
      </c>
      <c r="D48" s="671">
        <f t="shared" si="15"/>
        <v>3</v>
      </c>
      <c r="E48" s="671">
        <f t="shared" si="15"/>
        <v>1</v>
      </c>
      <c r="F48" s="66">
        <f t="shared" si="15"/>
        <v>2</v>
      </c>
      <c r="G48" s="66">
        <f t="shared" si="15"/>
        <v>0</v>
      </c>
      <c r="H48" s="802">
        <f t="shared" si="15"/>
        <v>0</v>
      </c>
      <c r="I48" s="489">
        <f t="shared" si="15"/>
        <v>3</v>
      </c>
    </row>
    <row r="49" spans="1:17" ht="12.95" customHeight="1" x14ac:dyDescent="0.2">
      <c r="A49" s="657" t="s">
        <v>267</v>
      </c>
      <c r="B49" s="465">
        <v>2</v>
      </c>
      <c r="C49" s="67">
        <v>1</v>
      </c>
      <c r="D49" s="672">
        <f>+B49+C49</f>
        <v>3</v>
      </c>
      <c r="E49" s="672">
        <v>1</v>
      </c>
      <c r="F49" s="67">
        <v>2</v>
      </c>
      <c r="G49" s="67">
        <v>0</v>
      </c>
      <c r="H49" s="801">
        <v>0</v>
      </c>
      <c r="I49" s="485">
        <f>SUM(E49:H49)</f>
        <v>3</v>
      </c>
    </row>
    <row r="50" spans="1:17" ht="9.75" customHeight="1" thickBot="1" x14ac:dyDescent="0.25">
      <c r="A50" s="658"/>
      <c r="B50" s="665"/>
      <c r="C50" s="666"/>
      <c r="D50" s="803"/>
      <c r="E50" s="673"/>
      <c r="F50" s="667"/>
      <c r="G50" s="667"/>
      <c r="H50" s="804"/>
      <c r="I50" s="668"/>
    </row>
    <row r="51" spans="1:17" ht="25.5" customHeight="1" x14ac:dyDescent="0.2">
      <c r="A51" s="629" t="s">
        <v>268</v>
      </c>
      <c r="B51" s="674">
        <f>SUM(B10+B12+B14+B16+B18+B20+B22+B24+B28+B33+B35+B37+B39+B41+B44+B46+B48)</f>
        <v>167</v>
      </c>
      <c r="C51" s="675">
        <f t="shared" ref="C51:I51" si="16">SUM(C10+C12+C14+C16+C18+C20+C22+C24+C28+C33+C35+C37+C39+C41+C44+C46+C48)</f>
        <v>220</v>
      </c>
      <c r="D51" s="805">
        <f t="shared" si="16"/>
        <v>387</v>
      </c>
      <c r="E51" s="675">
        <f>SUM(E10+E12+E14+E16+E18+E20+E22+E24+E28+E33+E35+E37+E39+E41+E44+E46+E48)</f>
        <v>100</v>
      </c>
      <c r="F51" s="675">
        <f t="shared" si="16"/>
        <v>165</v>
      </c>
      <c r="G51" s="675">
        <f t="shared" si="16"/>
        <v>32</v>
      </c>
      <c r="H51" s="676">
        <f t="shared" si="16"/>
        <v>90</v>
      </c>
      <c r="I51" s="653">
        <f t="shared" si="16"/>
        <v>387</v>
      </c>
    </row>
    <row r="52" spans="1:17" ht="26.25" customHeight="1" x14ac:dyDescent="0.2">
      <c r="A52" s="874" t="s">
        <v>158</v>
      </c>
      <c r="B52" s="874"/>
      <c r="C52" s="874"/>
      <c r="D52" s="874"/>
      <c r="E52" s="874"/>
      <c r="F52" s="874"/>
      <c r="G52" s="874"/>
      <c r="H52" s="874"/>
      <c r="I52" s="874"/>
      <c r="J52" s="164"/>
      <c r="K52" s="164"/>
      <c r="L52" s="164"/>
      <c r="M52" s="164"/>
      <c r="N52" s="164"/>
      <c r="O52" s="164"/>
      <c r="P52" s="164"/>
      <c r="Q52" s="164"/>
    </row>
    <row r="53" spans="1:17" ht="12.75" customHeight="1" x14ac:dyDescent="0.2">
      <c r="A53" s="847" t="s">
        <v>340</v>
      </c>
      <c r="B53" s="847"/>
      <c r="C53" s="847"/>
      <c r="D53" s="847"/>
      <c r="E53" s="847"/>
      <c r="F53" s="847"/>
      <c r="G53" s="847"/>
      <c r="H53" s="847"/>
      <c r="I53" s="847"/>
      <c r="J53" s="164"/>
      <c r="K53" s="164"/>
      <c r="L53" s="9"/>
      <c r="M53" s="9"/>
      <c r="N53" s="9"/>
      <c r="O53" s="9"/>
      <c r="P53" s="9"/>
      <c r="Q53" s="9"/>
    </row>
    <row r="54" spans="1:17" x14ac:dyDescent="0.2">
      <c r="E54" s="17"/>
    </row>
  </sheetData>
  <mergeCells count="10">
    <mergeCell ref="A52:I52"/>
    <mergeCell ref="A53:I53"/>
    <mergeCell ref="A1:I1"/>
    <mergeCell ref="A3:I3"/>
    <mergeCell ref="A4:I4"/>
    <mergeCell ref="A5:I5"/>
    <mergeCell ref="A7:A9"/>
    <mergeCell ref="B7:I7"/>
    <mergeCell ref="B8:D8"/>
    <mergeCell ref="E8:I8"/>
  </mergeCells>
  <printOptions horizontalCentered="1" verticalCentered="1"/>
  <pageMargins left="0" right="0" top="0" bottom="0" header="0" footer="0"/>
  <pageSetup paperSize="9" scale="80" orientation="portrait" r:id="rId1"/>
  <ignoredErrors>
    <ignoredError sqref="I16:I49 D16:D49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Z53"/>
  <sheetViews>
    <sheetView showGridLines="0" view="pageBreakPreview" topLeftCell="B45" zoomScale="89" zoomScaleNormal="100" zoomScaleSheetLayoutView="89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9.5703125" style="1" customWidth="1"/>
    <col min="3" max="16384" width="11.42578125" style="1"/>
  </cols>
  <sheetData>
    <row r="1" spans="2:26" ht="18" x14ac:dyDescent="0.2">
      <c r="B1" s="886" t="s">
        <v>276</v>
      </c>
      <c r="C1" s="886"/>
      <c r="D1" s="886"/>
      <c r="E1" s="886"/>
      <c r="F1" s="886"/>
      <c r="G1" s="886"/>
      <c r="H1" s="886"/>
      <c r="I1" s="886"/>
      <c r="J1" s="183"/>
      <c r="K1" s="184"/>
      <c r="L1" s="184"/>
      <c r="M1" s="184"/>
      <c r="N1" s="184"/>
      <c r="O1" s="184"/>
      <c r="P1" s="184"/>
      <c r="Q1" s="184"/>
      <c r="R1" s="184"/>
      <c r="S1" s="184"/>
      <c r="T1" s="184"/>
    </row>
    <row r="2" spans="2:26" ht="15.75" x14ac:dyDescent="0.2">
      <c r="B2" s="165" t="s">
        <v>0</v>
      </c>
      <c r="C2" s="166"/>
      <c r="D2" s="166"/>
      <c r="E2" s="166"/>
      <c r="F2" s="166"/>
      <c r="G2" s="166"/>
      <c r="H2" s="166"/>
      <c r="I2" s="166"/>
      <c r="J2" s="166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2:26" ht="15.75" x14ac:dyDescent="0.2">
      <c r="B3" s="886" t="s">
        <v>162</v>
      </c>
      <c r="C3" s="886"/>
      <c r="D3" s="886"/>
      <c r="E3" s="886"/>
      <c r="F3" s="886"/>
      <c r="G3" s="886"/>
      <c r="H3" s="886"/>
      <c r="I3" s="886"/>
      <c r="J3" s="183"/>
      <c r="K3" s="121"/>
      <c r="L3" s="121"/>
      <c r="M3" s="121"/>
      <c r="N3" s="121"/>
      <c r="O3" s="121"/>
      <c r="P3" s="121"/>
      <c r="Q3" s="121"/>
      <c r="R3" s="121"/>
      <c r="S3" s="121"/>
      <c r="T3" s="121"/>
    </row>
    <row r="4" spans="2:26" ht="15.75" x14ac:dyDescent="0.2">
      <c r="B4" s="886" t="s">
        <v>274</v>
      </c>
      <c r="C4" s="886"/>
      <c r="D4" s="886"/>
      <c r="E4" s="886"/>
      <c r="F4" s="886"/>
      <c r="G4" s="886"/>
      <c r="H4" s="886"/>
      <c r="I4" s="886"/>
      <c r="J4" s="183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5" spans="2:26" ht="15.75" x14ac:dyDescent="0.2">
      <c r="B5" s="852">
        <v>2019</v>
      </c>
      <c r="C5" s="852"/>
      <c r="D5" s="852"/>
      <c r="E5" s="852"/>
      <c r="F5" s="852"/>
      <c r="G5" s="852"/>
      <c r="H5" s="852"/>
      <c r="I5" s="852"/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</row>
    <row r="9" spans="2:26" x14ac:dyDescent="0.2">
      <c r="L9" s="185"/>
      <c r="M9" s="185"/>
      <c r="N9" s="185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 spans="2:26" x14ac:dyDescent="0.2">
      <c r="L10" s="187"/>
      <c r="M10" s="187"/>
      <c r="N10" s="188"/>
      <c r="O10" s="186"/>
      <c r="P10" s="187"/>
      <c r="Q10" s="186"/>
      <c r="R10" s="187"/>
      <c r="S10" s="189"/>
      <c r="T10" s="187"/>
      <c r="U10" s="189"/>
      <c r="V10" s="187"/>
      <c r="W10" s="189"/>
      <c r="X10" s="187"/>
      <c r="Y10" s="189"/>
      <c r="Z10" s="187"/>
    </row>
    <row r="11" spans="2:26" x14ac:dyDescent="0.2">
      <c r="L11" s="190"/>
      <c r="M11" s="190"/>
      <c r="N11" s="191"/>
      <c r="O11" s="192"/>
      <c r="P11" s="190"/>
      <c r="Q11" s="192"/>
      <c r="R11" s="190"/>
      <c r="S11" s="190"/>
      <c r="T11" s="190"/>
      <c r="U11" s="190"/>
      <c r="V11" s="190"/>
      <c r="W11" s="190"/>
      <c r="X11" s="190"/>
      <c r="Y11" s="190"/>
      <c r="Z11" s="190"/>
    </row>
    <row r="12" spans="2:26" x14ac:dyDescent="0.2">
      <c r="L12" s="190"/>
      <c r="M12" s="190"/>
      <c r="N12" s="191"/>
      <c r="O12" s="192"/>
      <c r="P12" s="190"/>
      <c r="Q12" s="192"/>
      <c r="R12" s="190"/>
      <c r="S12" s="190"/>
      <c r="T12" s="190"/>
      <c r="U12" s="190"/>
      <c r="V12" s="190"/>
      <c r="W12" s="190"/>
      <c r="X12" s="190"/>
      <c r="Y12" s="190"/>
      <c r="Z12" s="190"/>
    </row>
    <row r="13" spans="2:26" ht="13.5" thickBot="1" x14ac:dyDescent="0.25"/>
    <row r="14" spans="2:26" ht="15.75" thickBot="1" x14ac:dyDescent="0.25">
      <c r="L14" s="193" t="s">
        <v>128</v>
      </c>
      <c r="M14" s="194" t="s">
        <v>275</v>
      </c>
      <c r="N14" s="194" t="s">
        <v>261</v>
      </c>
      <c r="O14" s="194" t="s">
        <v>7</v>
      </c>
      <c r="P14" s="195"/>
      <c r="R14" s="196"/>
      <c r="S14" s="196"/>
      <c r="T14" s="17"/>
      <c r="U14" s="17"/>
      <c r="V14" s="17"/>
      <c r="W14" s="17"/>
      <c r="X14" s="17"/>
      <c r="Y14" s="17"/>
    </row>
    <row r="15" spans="2:26" x14ac:dyDescent="0.2">
      <c r="L15" s="276">
        <v>100</v>
      </c>
      <c r="M15" s="276">
        <v>165</v>
      </c>
      <c r="N15" s="276">
        <v>32</v>
      </c>
      <c r="O15" s="276">
        <v>90</v>
      </c>
      <c r="P15" s="197">
        <f>SUM(L15:O15)</f>
        <v>387</v>
      </c>
      <c r="R15" s="17"/>
      <c r="S15" s="17"/>
      <c r="T15" s="17"/>
      <c r="U15" s="17"/>
      <c r="V15" s="17"/>
      <c r="W15" s="17"/>
      <c r="X15" s="17"/>
      <c r="Y15" s="17"/>
    </row>
    <row r="16" spans="2:26" x14ac:dyDescent="0.2">
      <c r="L16" s="198">
        <f>+L15/$P$15</f>
        <v>0.25839793281653745</v>
      </c>
      <c r="M16" s="198">
        <f>+M15/$P$15</f>
        <v>0.4263565891472868</v>
      </c>
      <c r="N16" s="198">
        <f>+N15/$P$15</f>
        <v>8.2687338501291993E-2</v>
      </c>
      <c r="O16" s="198">
        <f>+O15/$P$15</f>
        <v>0.23255813953488372</v>
      </c>
      <c r="Q16" s="198">
        <f>+P15/$P$15</f>
        <v>1</v>
      </c>
      <c r="R16" s="17"/>
      <c r="S16" s="17"/>
      <c r="T16" s="17"/>
      <c r="U16" s="17"/>
      <c r="V16" s="17"/>
      <c r="W16" s="17"/>
      <c r="X16" s="17"/>
      <c r="Y16" s="17"/>
    </row>
    <row r="17" spans="2:25" x14ac:dyDescent="0.2">
      <c r="T17" s="17"/>
      <c r="U17" s="17"/>
      <c r="V17" s="17"/>
      <c r="W17" s="17"/>
      <c r="X17" s="17"/>
      <c r="Y17" s="17"/>
    </row>
    <row r="18" spans="2:25" x14ac:dyDescent="0.2">
      <c r="P18" s="199"/>
      <c r="R18" s="17"/>
      <c r="S18" s="17"/>
      <c r="T18" s="17"/>
      <c r="U18" s="17"/>
      <c r="V18" s="17"/>
      <c r="W18" s="17"/>
      <c r="X18" s="17"/>
      <c r="Y18" s="17"/>
    </row>
    <row r="22" spans="2:25" x14ac:dyDescent="0.2">
      <c r="L22" s="156"/>
      <c r="M22" s="156"/>
      <c r="N22" s="156"/>
      <c r="O22" s="156"/>
    </row>
    <row r="23" spans="2:25" ht="15" x14ac:dyDescent="0.2">
      <c r="B23" s="27"/>
      <c r="L23" s="156"/>
      <c r="M23" s="156"/>
      <c r="N23" s="156"/>
      <c r="O23" s="156"/>
    </row>
    <row r="24" spans="2:25" ht="15" x14ac:dyDescent="0.2">
      <c r="B24" s="27"/>
      <c r="L24" s="156"/>
      <c r="M24" s="156"/>
      <c r="N24" s="156"/>
      <c r="O24" s="156"/>
    </row>
    <row r="25" spans="2:25" ht="18" customHeight="1" x14ac:dyDescent="0.2">
      <c r="B25" s="900" t="s">
        <v>158</v>
      </c>
      <c r="C25" s="900"/>
      <c r="D25" s="900"/>
      <c r="E25" s="900"/>
      <c r="F25" s="900"/>
      <c r="G25" s="900"/>
      <c r="H25" s="900"/>
      <c r="I25" s="900"/>
      <c r="J25" s="154"/>
      <c r="K25" s="154"/>
      <c r="L25" s="154"/>
      <c r="M25" s="154"/>
      <c r="N25" s="154"/>
      <c r="O25" s="154"/>
      <c r="P25" s="154"/>
      <c r="Q25" s="154"/>
      <c r="R25" s="154"/>
    </row>
    <row r="26" spans="2:25" ht="12.75" customHeight="1" x14ac:dyDescent="0.2">
      <c r="B26" s="900" t="s">
        <v>340</v>
      </c>
      <c r="C26" s="900"/>
      <c r="D26" s="900"/>
      <c r="E26" s="900"/>
      <c r="F26" s="900"/>
      <c r="G26" s="900"/>
      <c r="H26" s="900"/>
      <c r="I26" s="900"/>
      <c r="J26" s="154"/>
      <c r="K26" s="154"/>
      <c r="L26" s="154"/>
      <c r="M26" s="9"/>
      <c r="N26" s="9"/>
      <c r="O26" s="9"/>
      <c r="P26" s="9"/>
      <c r="Q26" s="9"/>
      <c r="R26" s="9"/>
    </row>
    <row r="27" spans="2:25" x14ac:dyDescent="0.2">
      <c r="B27" s="119"/>
      <c r="C27" s="119"/>
      <c r="D27" s="119"/>
      <c r="E27" s="119"/>
      <c r="F27" s="119"/>
      <c r="G27" s="119"/>
      <c r="H27" s="119"/>
      <c r="I27" s="119"/>
      <c r="J27" s="119"/>
      <c r="K27" s="156"/>
      <c r="L27" s="156"/>
      <c r="M27" s="156"/>
      <c r="N27" s="156"/>
      <c r="O27" s="156"/>
    </row>
    <row r="28" spans="2:25" x14ac:dyDescent="0.2">
      <c r="B28" s="200"/>
      <c r="C28" s="156"/>
      <c r="D28" s="156"/>
      <c r="E28" s="156"/>
      <c r="F28" s="156"/>
      <c r="G28" s="156"/>
      <c r="H28" s="156"/>
      <c r="I28" s="156"/>
      <c r="J28" s="156"/>
      <c r="K28" s="156"/>
    </row>
    <row r="29" spans="2:25" ht="15.75" x14ac:dyDescent="0.2">
      <c r="B29" s="873" t="s">
        <v>232</v>
      </c>
      <c r="C29" s="873"/>
      <c r="D29" s="873"/>
      <c r="E29" s="873"/>
      <c r="F29" s="873"/>
      <c r="G29" s="873"/>
      <c r="H29" s="873"/>
      <c r="I29" s="873"/>
      <c r="J29" s="121"/>
    </row>
    <row r="30" spans="2:25" ht="15.75" x14ac:dyDescent="0.2">
      <c r="B30" s="122" t="s">
        <v>0</v>
      </c>
      <c r="C30" s="123"/>
      <c r="D30" s="123"/>
      <c r="E30" s="123"/>
      <c r="F30" s="123"/>
      <c r="G30" s="123"/>
      <c r="H30" s="123"/>
      <c r="I30" s="123"/>
      <c r="J30" s="123"/>
    </row>
    <row r="31" spans="2:25" ht="15.75" x14ac:dyDescent="0.2">
      <c r="B31" s="873" t="s">
        <v>171</v>
      </c>
      <c r="C31" s="873"/>
      <c r="D31" s="873"/>
      <c r="E31" s="873"/>
      <c r="F31" s="873"/>
      <c r="G31" s="873"/>
      <c r="H31" s="873"/>
      <c r="I31" s="873"/>
      <c r="J31" s="121"/>
    </row>
    <row r="32" spans="2:25" ht="15.75" x14ac:dyDescent="0.2">
      <c r="B32" s="873" t="s">
        <v>277</v>
      </c>
      <c r="C32" s="873"/>
      <c r="D32" s="873"/>
      <c r="E32" s="873"/>
      <c r="F32" s="873"/>
      <c r="G32" s="873"/>
      <c r="H32" s="873"/>
      <c r="I32" s="873"/>
      <c r="J32" s="121"/>
    </row>
    <row r="33" spans="2:25" ht="15.75" x14ac:dyDescent="0.2">
      <c r="B33" s="853">
        <v>2019</v>
      </c>
      <c r="C33" s="853"/>
      <c r="D33" s="853"/>
      <c r="E33" s="853"/>
      <c r="F33" s="853"/>
      <c r="G33" s="853"/>
      <c r="H33" s="853"/>
      <c r="I33" s="853"/>
      <c r="J33" s="44"/>
    </row>
    <row r="34" spans="2:25" x14ac:dyDescent="0.2">
      <c r="L34" s="201" t="s">
        <v>186</v>
      </c>
      <c r="M34" s="201" t="s">
        <v>187</v>
      </c>
      <c r="N34" s="201" t="s">
        <v>271</v>
      </c>
      <c r="O34" s="201" t="s">
        <v>189</v>
      </c>
      <c r="P34" s="201" t="s">
        <v>190</v>
      </c>
      <c r="Q34" s="201" t="s">
        <v>191</v>
      </c>
      <c r="R34" s="201" t="s">
        <v>192</v>
      </c>
      <c r="S34" s="201" t="s">
        <v>193</v>
      </c>
      <c r="T34" s="201" t="s">
        <v>194</v>
      </c>
    </row>
    <row r="35" spans="2:25" x14ac:dyDescent="0.2">
      <c r="K35" s="1" t="s">
        <v>49</v>
      </c>
      <c r="L35" s="202">
        <v>6</v>
      </c>
      <c r="M35" s="202">
        <v>1</v>
      </c>
      <c r="N35" s="202">
        <v>17</v>
      </c>
      <c r="O35" s="202">
        <v>33</v>
      </c>
      <c r="P35" s="202">
        <v>34</v>
      </c>
      <c r="Q35" s="202">
        <v>35</v>
      </c>
      <c r="R35" s="202">
        <v>230</v>
      </c>
      <c r="S35" s="202">
        <v>14</v>
      </c>
      <c r="T35" s="202">
        <v>17</v>
      </c>
      <c r="U35" s="6">
        <f>SUM(L35:T35)</f>
        <v>387</v>
      </c>
    </row>
    <row r="36" spans="2:25" x14ac:dyDescent="0.2">
      <c r="K36" s="1" t="s">
        <v>278</v>
      </c>
      <c r="L36" s="203">
        <f>+L35/$U$35</f>
        <v>1.5503875968992248E-2</v>
      </c>
      <c r="M36" s="203">
        <f t="shared" ref="M36:T36" si="0">+M35/$U$35</f>
        <v>2.5839793281653748E-3</v>
      </c>
      <c r="N36" s="203">
        <f t="shared" si="0"/>
        <v>4.3927648578811367E-2</v>
      </c>
      <c r="O36" s="203">
        <f t="shared" si="0"/>
        <v>8.5271317829457363E-2</v>
      </c>
      <c r="P36" s="203">
        <f t="shared" si="0"/>
        <v>8.7855297157622733E-2</v>
      </c>
      <c r="Q36" s="203">
        <f t="shared" si="0"/>
        <v>9.0439276485788117E-2</v>
      </c>
      <c r="R36" s="203">
        <f t="shared" si="0"/>
        <v>0.59431524547803616</v>
      </c>
      <c r="S36" s="203">
        <f t="shared" si="0"/>
        <v>3.6175710594315243E-2</v>
      </c>
      <c r="T36" s="203">
        <f t="shared" si="0"/>
        <v>4.3927648578811367E-2</v>
      </c>
      <c r="U36" s="6">
        <f>SUM(L36:T36)</f>
        <v>1</v>
      </c>
    </row>
    <row r="37" spans="2:25" x14ac:dyDescent="0.2">
      <c r="L37" s="105"/>
      <c r="M37" s="105"/>
      <c r="N37" s="105"/>
      <c r="O37" s="105"/>
      <c r="P37" s="105"/>
    </row>
    <row r="38" spans="2:25" x14ac:dyDescent="0.2">
      <c r="L38" s="17"/>
      <c r="M38" s="17"/>
      <c r="R38" s="105"/>
      <c r="S38" s="105"/>
      <c r="T38" s="17"/>
      <c r="U38" s="17"/>
      <c r="V38" s="17"/>
      <c r="W38" s="17"/>
      <c r="X38" s="17"/>
      <c r="Y38" s="17"/>
    </row>
    <row r="41" spans="2:25" x14ac:dyDescent="0.2">
      <c r="T41" s="1" t="s">
        <v>279</v>
      </c>
    </row>
    <row r="52" spans="2:18" ht="21" customHeight="1" x14ac:dyDescent="0.2">
      <c r="B52" s="900" t="s">
        <v>158</v>
      </c>
      <c r="C52" s="900"/>
      <c r="D52" s="900"/>
      <c r="E52" s="900"/>
      <c r="F52" s="900"/>
      <c r="G52" s="900"/>
      <c r="H52" s="900"/>
      <c r="I52" s="900"/>
      <c r="J52" s="900"/>
      <c r="K52" s="900"/>
      <c r="L52" s="900"/>
      <c r="M52" s="900"/>
      <c r="N52" s="900"/>
      <c r="O52" s="900"/>
      <c r="P52" s="900"/>
      <c r="Q52" s="900"/>
      <c r="R52" s="204"/>
    </row>
    <row r="53" spans="2:18" ht="12.75" customHeight="1" x14ac:dyDescent="0.2">
      <c r="B53" s="900" t="s">
        <v>340</v>
      </c>
      <c r="C53" s="900"/>
      <c r="D53" s="900"/>
      <c r="E53" s="900"/>
      <c r="F53" s="900"/>
      <c r="G53" s="900"/>
      <c r="H53" s="900"/>
      <c r="I53" s="900"/>
      <c r="J53" s="900"/>
      <c r="K53" s="900"/>
      <c r="L53" s="900"/>
      <c r="M53" s="900"/>
      <c r="N53" s="900"/>
      <c r="O53" s="900"/>
      <c r="P53" s="900"/>
      <c r="Q53" s="900"/>
      <c r="R53" s="204"/>
    </row>
  </sheetData>
  <mergeCells count="14">
    <mergeCell ref="B26:I26"/>
    <mergeCell ref="B1:I1"/>
    <mergeCell ref="B3:I3"/>
    <mergeCell ref="B4:I4"/>
    <mergeCell ref="B5:I5"/>
    <mergeCell ref="B25:I25"/>
    <mergeCell ref="B53:I53"/>
    <mergeCell ref="J53:Q53"/>
    <mergeCell ref="B29:I29"/>
    <mergeCell ref="B31:I31"/>
    <mergeCell ref="B32:I32"/>
    <mergeCell ref="B33:I33"/>
    <mergeCell ref="B52:I52"/>
    <mergeCell ref="J52:Q52"/>
  </mergeCells>
  <printOptions horizontalCentered="1" verticalCentered="1"/>
  <pageMargins left="0" right="0" top="0" bottom="0" header="0" footer="0"/>
  <pageSetup paperSize="9" scale="9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65"/>
  <sheetViews>
    <sheetView showGridLines="0" view="pageBreakPreview" topLeftCell="A40" zoomScale="89" zoomScaleNormal="120" zoomScaleSheetLayoutView="89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7.42578125" style="1" customWidth="1"/>
    <col min="3" max="3" width="15" style="1" customWidth="1"/>
    <col min="4" max="11" width="8" style="1" customWidth="1"/>
    <col min="12" max="13" width="11.7109375" style="1" customWidth="1"/>
    <col min="14" max="16384" width="11.42578125" style="1"/>
  </cols>
  <sheetData>
    <row r="1" spans="2:13" ht="15.75" x14ac:dyDescent="0.2">
      <c r="B1" s="901" t="s">
        <v>334</v>
      </c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</row>
    <row r="2" spans="2:13" ht="15.75" x14ac:dyDescent="0.2">
      <c r="B2" s="175" t="s">
        <v>0</v>
      </c>
      <c r="C2" s="176"/>
      <c r="D2" s="176"/>
      <c r="E2" s="176"/>
      <c r="F2" s="176"/>
      <c r="G2" s="176"/>
      <c r="H2" s="177"/>
      <c r="I2" s="177"/>
      <c r="J2" s="177"/>
      <c r="K2" s="177"/>
      <c r="L2" s="177"/>
      <c r="M2" s="176"/>
    </row>
    <row r="3" spans="2:13" ht="15.75" x14ac:dyDescent="0.2">
      <c r="B3" s="902" t="s">
        <v>124</v>
      </c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</row>
    <row r="4" spans="2:13" ht="15.75" x14ac:dyDescent="0.2">
      <c r="B4" s="902" t="s">
        <v>270</v>
      </c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</row>
    <row r="5" spans="2:13" ht="15.75" x14ac:dyDescent="0.2">
      <c r="B5" s="903">
        <v>2019</v>
      </c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</row>
    <row r="6" spans="2:13" ht="6.75" customHeight="1" x14ac:dyDescent="0.2"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</row>
    <row r="7" spans="2:13" ht="24.75" customHeight="1" thickBot="1" x14ac:dyDescent="0.25">
      <c r="B7" s="683" t="s">
        <v>185</v>
      </c>
      <c r="C7" s="684"/>
      <c r="D7" s="904" t="s">
        <v>47</v>
      </c>
      <c r="E7" s="904"/>
      <c r="F7" s="904"/>
      <c r="G7" s="904"/>
      <c r="H7" s="904"/>
      <c r="I7" s="904"/>
      <c r="J7" s="904"/>
      <c r="K7" s="904"/>
      <c r="L7" s="904" t="s">
        <v>5</v>
      </c>
      <c r="M7" s="904"/>
    </row>
    <row r="8" spans="2:13" ht="27.75" customHeight="1" thickBot="1" x14ac:dyDescent="0.25">
      <c r="B8" s="683"/>
      <c r="C8" s="685" t="s">
        <v>127</v>
      </c>
      <c r="D8" s="703" t="s">
        <v>48</v>
      </c>
      <c r="E8" s="703">
        <v>10</v>
      </c>
      <c r="F8" s="703">
        <v>11</v>
      </c>
      <c r="G8" s="703">
        <v>12</v>
      </c>
      <c r="H8" s="703">
        <v>14</v>
      </c>
      <c r="I8" s="703">
        <v>15</v>
      </c>
      <c r="J8" s="703">
        <v>16</v>
      </c>
      <c r="K8" s="703">
        <v>17</v>
      </c>
      <c r="L8" s="704" t="s">
        <v>49</v>
      </c>
      <c r="M8" s="704" t="s">
        <v>94</v>
      </c>
    </row>
    <row r="9" spans="2:13" ht="29.25" customHeight="1" x14ac:dyDescent="0.2">
      <c r="B9" s="677" t="s">
        <v>186</v>
      </c>
      <c r="C9" s="678"/>
      <c r="D9" s="535">
        <v>1</v>
      </c>
      <c r="E9" s="536">
        <v>0</v>
      </c>
      <c r="F9" s="536">
        <v>0</v>
      </c>
      <c r="G9" s="536">
        <v>0</v>
      </c>
      <c r="H9" s="536">
        <v>0</v>
      </c>
      <c r="I9" s="536">
        <v>2</v>
      </c>
      <c r="J9" s="536">
        <v>0</v>
      </c>
      <c r="K9" s="536">
        <v>3</v>
      </c>
      <c r="L9" s="708">
        <f t="shared" ref="L9" si="0">SUM(L10:L11)</f>
        <v>6</v>
      </c>
      <c r="M9" s="339">
        <f t="shared" ref="M9:M35" si="1">+L9/$L$37*100</f>
        <v>1.5503875968992249</v>
      </c>
    </row>
    <row r="10" spans="2:13" ht="13.5" customHeight="1" x14ac:dyDescent="0.2">
      <c r="B10" s="679"/>
      <c r="C10" s="680" t="s">
        <v>96</v>
      </c>
      <c r="D10" s="540">
        <v>0</v>
      </c>
      <c r="E10" s="163">
        <v>0</v>
      </c>
      <c r="F10" s="163">
        <v>0</v>
      </c>
      <c r="G10" s="163">
        <v>0</v>
      </c>
      <c r="H10" s="163">
        <v>0</v>
      </c>
      <c r="I10" s="163">
        <v>2</v>
      </c>
      <c r="J10" s="163">
        <v>0</v>
      </c>
      <c r="K10" s="163">
        <v>1</v>
      </c>
      <c r="L10" s="709">
        <f>SUM(D10:K10)</f>
        <v>3</v>
      </c>
      <c r="M10" s="341">
        <f>+L10/$L$37*100</f>
        <v>0.77519379844961245</v>
      </c>
    </row>
    <row r="11" spans="2:13" ht="13.5" customHeight="1" x14ac:dyDescent="0.2">
      <c r="B11" s="679"/>
      <c r="C11" s="680" t="s">
        <v>99</v>
      </c>
      <c r="D11" s="538">
        <v>1</v>
      </c>
      <c r="E11" s="163">
        <v>0</v>
      </c>
      <c r="F11" s="163">
        <v>0</v>
      </c>
      <c r="G11" s="163">
        <v>0</v>
      </c>
      <c r="H11" s="163">
        <v>0</v>
      </c>
      <c r="I11" s="163">
        <v>0</v>
      </c>
      <c r="J11" s="163">
        <v>0</v>
      </c>
      <c r="K11" s="163">
        <v>2</v>
      </c>
      <c r="L11" s="709">
        <f>SUM(D11:K11)</f>
        <v>3</v>
      </c>
      <c r="M11" s="341">
        <f t="shared" si="1"/>
        <v>0.77519379844961245</v>
      </c>
    </row>
    <row r="12" spans="2:13" ht="18" customHeight="1" x14ac:dyDescent="0.2">
      <c r="B12" s="677" t="s">
        <v>187</v>
      </c>
      <c r="C12" s="681"/>
      <c r="D12" s="539">
        <v>0</v>
      </c>
      <c r="E12" s="161">
        <v>0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  <c r="K12" s="160">
        <v>1</v>
      </c>
      <c r="L12" s="710">
        <f t="shared" ref="L12" si="2">SUM(L13:L14)</f>
        <v>1</v>
      </c>
      <c r="M12" s="555">
        <f t="shared" si="1"/>
        <v>0.2583979328165375</v>
      </c>
    </row>
    <row r="13" spans="2:13" ht="13.5" customHeight="1" x14ac:dyDescent="0.2">
      <c r="B13" s="679"/>
      <c r="C13" s="680" t="s">
        <v>96</v>
      </c>
      <c r="D13" s="540">
        <v>0</v>
      </c>
      <c r="E13" s="163">
        <v>0</v>
      </c>
      <c r="F13" s="163">
        <v>0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711">
        <f t="shared" ref="L13:L35" si="3">SUM(D13:K13)</f>
        <v>0</v>
      </c>
      <c r="M13" s="341">
        <f t="shared" si="1"/>
        <v>0</v>
      </c>
    </row>
    <row r="14" spans="2:13" ht="13.5" customHeight="1" x14ac:dyDescent="0.2">
      <c r="B14" s="679"/>
      <c r="C14" s="680" t="s">
        <v>99</v>
      </c>
      <c r="D14" s="540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2">
        <v>1</v>
      </c>
      <c r="L14" s="709">
        <f t="shared" si="3"/>
        <v>1</v>
      </c>
      <c r="M14" s="341">
        <f t="shared" si="1"/>
        <v>0.2583979328165375</v>
      </c>
    </row>
    <row r="15" spans="2:13" ht="18" customHeight="1" x14ac:dyDescent="0.2">
      <c r="B15" s="677" t="s">
        <v>271</v>
      </c>
      <c r="C15" s="681"/>
      <c r="D15" s="539">
        <v>5</v>
      </c>
      <c r="E15" s="161">
        <v>1</v>
      </c>
      <c r="F15" s="161">
        <v>1</v>
      </c>
      <c r="G15" s="161">
        <v>0</v>
      </c>
      <c r="H15" s="161">
        <v>0</v>
      </c>
      <c r="I15" s="161">
        <v>2</v>
      </c>
      <c r="J15" s="161">
        <v>6</v>
      </c>
      <c r="K15" s="161">
        <v>2</v>
      </c>
      <c r="L15" s="710">
        <f t="shared" si="3"/>
        <v>17</v>
      </c>
      <c r="M15" s="555">
        <f t="shared" si="1"/>
        <v>4.3927648578811365</v>
      </c>
    </row>
    <row r="16" spans="2:13" ht="13.5" customHeight="1" x14ac:dyDescent="0.2">
      <c r="B16" s="679"/>
      <c r="C16" s="680" t="s">
        <v>96</v>
      </c>
      <c r="D16" s="540">
        <v>2</v>
      </c>
      <c r="E16" s="163">
        <v>1</v>
      </c>
      <c r="F16" s="163">
        <v>0</v>
      </c>
      <c r="G16" s="163">
        <v>0</v>
      </c>
      <c r="H16" s="163">
        <v>0</v>
      </c>
      <c r="I16" s="163">
        <v>2</v>
      </c>
      <c r="J16" s="163">
        <v>6</v>
      </c>
      <c r="K16" s="163">
        <v>2</v>
      </c>
      <c r="L16" s="709">
        <f>SUM(D16:K16)</f>
        <v>13</v>
      </c>
      <c r="M16" s="341">
        <f t="shared" si="1"/>
        <v>3.3591731266149871</v>
      </c>
    </row>
    <row r="17" spans="2:13" ht="13.5" customHeight="1" x14ac:dyDescent="0.2">
      <c r="B17" s="679"/>
      <c r="C17" s="680" t="s">
        <v>99</v>
      </c>
      <c r="D17" s="540">
        <v>3</v>
      </c>
      <c r="E17" s="163">
        <v>0</v>
      </c>
      <c r="F17" s="163">
        <v>1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711">
        <f t="shared" si="3"/>
        <v>4</v>
      </c>
      <c r="M17" s="341">
        <f t="shared" si="1"/>
        <v>1.03359173126615</v>
      </c>
    </row>
    <row r="18" spans="2:13" ht="18" customHeight="1" x14ac:dyDescent="0.2">
      <c r="B18" s="677" t="s">
        <v>189</v>
      </c>
      <c r="C18" s="681"/>
      <c r="D18" s="539">
        <v>1</v>
      </c>
      <c r="E18" s="161">
        <v>0</v>
      </c>
      <c r="F18" s="161">
        <v>0</v>
      </c>
      <c r="G18" s="161">
        <v>0</v>
      </c>
      <c r="H18" s="161">
        <v>2</v>
      </c>
      <c r="I18" s="161">
        <v>7</v>
      </c>
      <c r="J18" s="161">
        <v>11</v>
      </c>
      <c r="K18" s="161">
        <v>12</v>
      </c>
      <c r="L18" s="710">
        <f t="shared" si="3"/>
        <v>33</v>
      </c>
      <c r="M18" s="555">
        <f t="shared" si="1"/>
        <v>8.5271317829457356</v>
      </c>
    </row>
    <row r="19" spans="2:13" ht="13.5" customHeight="1" x14ac:dyDescent="0.2">
      <c r="B19" s="679"/>
      <c r="C19" s="680" t="s">
        <v>96</v>
      </c>
      <c r="D19" s="540">
        <v>1</v>
      </c>
      <c r="E19" s="163">
        <v>0</v>
      </c>
      <c r="F19" s="163">
        <v>0</v>
      </c>
      <c r="G19" s="163">
        <v>0</v>
      </c>
      <c r="H19" s="163">
        <v>2</v>
      </c>
      <c r="I19" s="163">
        <v>2</v>
      </c>
      <c r="J19" s="163">
        <v>9</v>
      </c>
      <c r="K19" s="163">
        <v>10</v>
      </c>
      <c r="L19" s="709">
        <f t="shared" si="3"/>
        <v>24</v>
      </c>
      <c r="M19" s="341">
        <f t="shared" si="1"/>
        <v>6.2015503875968996</v>
      </c>
    </row>
    <row r="20" spans="2:13" ht="13.5" customHeight="1" x14ac:dyDescent="0.2">
      <c r="B20" s="679"/>
      <c r="C20" s="680" t="s">
        <v>99</v>
      </c>
      <c r="D20" s="540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5</v>
      </c>
      <c r="J20" s="163">
        <v>2</v>
      </c>
      <c r="K20" s="163">
        <v>2</v>
      </c>
      <c r="L20" s="709">
        <f t="shared" si="3"/>
        <v>9</v>
      </c>
      <c r="M20" s="341">
        <f t="shared" si="1"/>
        <v>2.3255813953488373</v>
      </c>
    </row>
    <row r="21" spans="2:13" ht="18" customHeight="1" x14ac:dyDescent="0.2">
      <c r="B21" s="677" t="s">
        <v>190</v>
      </c>
      <c r="C21" s="681"/>
      <c r="D21" s="539">
        <v>1</v>
      </c>
      <c r="E21" s="161">
        <v>0</v>
      </c>
      <c r="F21" s="161">
        <v>0</v>
      </c>
      <c r="G21" s="161">
        <v>0</v>
      </c>
      <c r="H21" s="161">
        <v>2</v>
      </c>
      <c r="I21" s="161">
        <v>5</v>
      </c>
      <c r="J21" s="161">
        <v>16</v>
      </c>
      <c r="K21" s="161">
        <v>10</v>
      </c>
      <c r="L21" s="710">
        <f>SUM(D21:K21)</f>
        <v>34</v>
      </c>
      <c r="M21" s="555">
        <f t="shared" si="1"/>
        <v>8.7855297157622729</v>
      </c>
    </row>
    <row r="22" spans="2:13" ht="13.5" customHeight="1" x14ac:dyDescent="0.2">
      <c r="B22" s="679"/>
      <c r="C22" s="680" t="s">
        <v>96</v>
      </c>
      <c r="D22" s="540">
        <v>0</v>
      </c>
      <c r="E22" s="163">
        <v>0</v>
      </c>
      <c r="F22" s="163">
        <v>0</v>
      </c>
      <c r="G22" s="163">
        <v>0</v>
      </c>
      <c r="H22" s="163">
        <v>1</v>
      </c>
      <c r="I22" s="163">
        <v>2</v>
      </c>
      <c r="J22" s="163">
        <v>9</v>
      </c>
      <c r="K22" s="163">
        <v>10</v>
      </c>
      <c r="L22" s="709">
        <f t="shared" si="3"/>
        <v>22</v>
      </c>
      <c r="M22" s="341">
        <f t="shared" si="1"/>
        <v>5.684754521963824</v>
      </c>
    </row>
    <row r="23" spans="2:13" ht="13.5" customHeight="1" x14ac:dyDescent="0.2">
      <c r="B23" s="679"/>
      <c r="C23" s="680" t="s">
        <v>99</v>
      </c>
      <c r="D23" s="540">
        <v>1</v>
      </c>
      <c r="E23" s="163">
        <v>0</v>
      </c>
      <c r="F23" s="163">
        <v>0</v>
      </c>
      <c r="G23" s="163">
        <v>0</v>
      </c>
      <c r="H23" s="163">
        <v>1</v>
      </c>
      <c r="I23" s="163">
        <v>3</v>
      </c>
      <c r="J23" s="163">
        <v>7</v>
      </c>
      <c r="K23" s="163">
        <v>0</v>
      </c>
      <c r="L23" s="709">
        <f t="shared" si="3"/>
        <v>12</v>
      </c>
      <c r="M23" s="341">
        <f t="shared" si="1"/>
        <v>3.1007751937984498</v>
      </c>
    </row>
    <row r="24" spans="2:13" ht="18" customHeight="1" x14ac:dyDescent="0.2">
      <c r="B24" s="677" t="s">
        <v>191</v>
      </c>
      <c r="C24" s="681"/>
      <c r="D24" s="539">
        <v>0</v>
      </c>
      <c r="E24" s="161">
        <v>0</v>
      </c>
      <c r="F24" s="161">
        <v>0</v>
      </c>
      <c r="G24" s="161">
        <v>0</v>
      </c>
      <c r="H24" s="161">
        <v>0</v>
      </c>
      <c r="I24" s="160">
        <v>4</v>
      </c>
      <c r="J24" s="161">
        <v>14</v>
      </c>
      <c r="K24" s="161">
        <v>17</v>
      </c>
      <c r="L24" s="710">
        <f t="shared" si="3"/>
        <v>35</v>
      </c>
      <c r="M24" s="555">
        <f t="shared" si="1"/>
        <v>9.043927648578812</v>
      </c>
    </row>
    <row r="25" spans="2:13" ht="13.5" customHeight="1" x14ac:dyDescent="0.2">
      <c r="B25" s="679"/>
      <c r="C25" s="680" t="s">
        <v>96</v>
      </c>
      <c r="D25" s="540">
        <v>0</v>
      </c>
      <c r="E25" s="163">
        <v>0</v>
      </c>
      <c r="F25" s="163">
        <v>0</v>
      </c>
      <c r="G25" s="163">
        <v>0</v>
      </c>
      <c r="H25" s="163">
        <v>0</v>
      </c>
      <c r="I25" s="163">
        <v>2</v>
      </c>
      <c r="J25" s="163">
        <v>10</v>
      </c>
      <c r="K25" s="163">
        <v>14</v>
      </c>
      <c r="L25" s="709">
        <f>SUM(D25:K25)</f>
        <v>26</v>
      </c>
      <c r="M25" s="341">
        <f t="shared" si="1"/>
        <v>6.7183462532299743</v>
      </c>
    </row>
    <row r="26" spans="2:13" ht="13.5" customHeight="1" x14ac:dyDescent="0.2">
      <c r="B26" s="679"/>
      <c r="C26" s="680" t="s">
        <v>99</v>
      </c>
      <c r="D26" s="540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2</v>
      </c>
      <c r="J26" s="163">
        <v>4</v>
      </c>
      <c r="K26" s="163">
        <v>3</v>
      </c>
      <c r="L26" s="709">
        <f t="shared" si="3"/>
        <v>9</v>
      </c>
      <c r="M26" s="341">
        <f t="shared" si="1"/>
        <v>2.3255813953488373</v>
      </c>
    </row>
    <row r="27" spans="2:13" ht="18" customHeight="1" x14ac:dyDescent="0.2">
      <c r="B27" s="677" t="s">
        <v>192</v>
      </c>
      <c r="C27" s="681"/>
      <c r="D27" s="539">
        <v>2</v>
      </c>
      <c r="E27" s="161">
        <v>0</v>
      </c>
      <c r="F27" s="161">
        <v>1</v>
      </c>
      <c r="G27" s="161">
        <v>1</v>
      </c>
      <c r="H27" s="161">
        <v>0</v>
      </c>
      <c r="I27" s="161">
        <v>0</v>
      </c>
      <c r="J27" s="161">
        <v>20</v>
      </c>
      <c r="K27" s="161">
        <v>206</v>
      </c>
      <c r="L27" s="710">
        <f t="shared" si="3"/>
        <v>230</v>
      </c>
      <c r="M27" s="555">
        <f t="shared" si="1"/>
        <v>59.431524547803619</v>
      </c>
    </row>
    <row r="28" spans="2:13" ht="13.5" customHeight="1" x14ac:dyDescent="0.2">
      <c r="B28" s="679"/>
      <c r="C28" s="680" t="s">
        <v>52</v>
      </c>
      <c r="D28" s="540">
        <v>1</v>
      </c>
      <c r="E28" s="163">
        <v>0</v>
      </c>
      <c r="F28" s="163">
        <v>0</v>
      </c>
      <c r="G28" s="163">
        <v>0</v>
      </c>
      <c r="H28" s="163">
        <v>0</v>
      </c>
      <c r="I28" s="163">
        <v>0</v>
      </c>
      <c r="J28" s="163">
        <v>12</v>
      </c>
      <c r="K28" s="163">
        <v>131</v>
      </c>
      <c r="L28" s="709">
        <f t="shared" si="3"/>
        <v>144</v>
      </c>
      <c r="M28" s="341">
        <f t="shared" si="1"/>
        <v>37.209302325581397</v>
      </c>
    </row>
    <row r="29" spans="2:13" ht="13.5" customHeight="1" x14ac:dyDescent="0.2">
      <c r="B29" s="679"/>
      <c r="C29" s="680" t="s">
        <v>53</v>
      </c>
      <c r="D29" s="540">
        <v>1</v>
      </c>
      <c r="E29" s="163">
        <v>0</v>
      </c>
      <c r="F29" s="163">
        <v>1</v>
      </c>
      <c r="G29" s="163">
        <v>1</v>
      </c>
      <c r="H29" s="163">
        <v>0</v>
      </c>
      <c r="I29" s="163">
        <v>0</v>
      </c>
      <c r="J29" s="163">
        <v>8</v>
      </c>
      <c r="K29" s="163">
        <v>75</v>
      </c>
      <c r="L29" s="709">
        <f t="shared" si="3"/>
        <v>86</v>
      </c>
      <c r="M29" s="341">
        <f t="shared" si="1"/>
        <v>22.222222222222221</v>
      </c>
    </row>
    <row r="30" spans="2:13" ht="18" customHeight="1" x14ac:dyDescent="0.2">
      <c r="B30" s="677" t="s">
        <v>272</v>
      </c>
      <c r="C30" s="681"/>
      <c r="D30" s="539">
        <v>0</v>
      </c>
      <c r="E30" s="161">
        <v>0</v>
      </c>
      <c r="F30" s="161">
        <v>0</v>
      </c>
      <c r="G30" s="161">
        <v>0</v>
      </c>
      <c r="H30" s="161">
        <v>0</v>
      </c>
      <c r="I30" s="161">
        <v>2</v>
      </c>
      <c r="J30" s="161">
        <v>1</v>
      </c>
      <c r="K30" s="161">
        <v>11</v>
      </c>
      <c r="L30" s="710">
        <f t="shared" si="3"/>
        <v>14</v>
      </c>
      <c r="M30" s="555">
        <f t="shared" si="1"/>
        <v>3.6175710594315245</v>
      </c>
    </row>
    <row r="31" spans="2:13" ht="13.5" customHeight="1" x14ac:dyDescent="0.2">
      <c r="B31" s="679"/>
      <c r="C31" s="680" t="s">
        <v>52</v>
      </c>
      <c r="D31" s="540">
        <v>0</v>
      </c>
      <c r="E31" s="163">
        <v>0</v>
      </c>
      <c r="F31" s="163">
        <v>0</v>
      </c>
      <c r="G31" s="163">
        <v>0</v>
      </c>
      <c r="H31" s="163">
        <v>0</v>
      </c>
      <c r="I31" s="163">
        <v>2</v>
      </c>
      <c r="J31" s="163">
        <v>1</v>
      </c>
      <c r="K31" s="163">
        <v>4</v>
      </c>
      <c r="L31" s="709">
        <f t="shared" si="3"/>
        <v>7</v>
      </c>
      <c r="M31" s="341">
        <f t="shared" si="1"/>
        <v>1.8087855297157622</v>
      </c>
    </row>
    <row r="32" spans="2:13" ht="13.5" customHeight="1" x14ac:dyDescent="0.2">
      <c r="B32" s="679"/>
      <c r="C32" s="680" t="s">
        <v>99</v>
      </c>
      <c r="D32" s="540">
        <v>0</v>
      </c>
      <c r="E32" s="163">
        <v>0</v>
      </c>
      <c r="F32" s="163">
        <v>0</v>
      </c>
      <c r="G32" s="163">
        <v>0</v>
      </c>
      <c r="H32" s="163">
        <v>0</v>
      </c>
      <c r="I32" s="163">
        <v>0</v>
      </c>
      <c r="J32" s="163">
        <v>0</v>
      </c>
      <c r="K32" s="163">
        <v>7</v>
      </c>
      <c r="L32" s="709">
        <f t="shared" si="3"/>
        <v>7</v>
      </c>
      <c r="M32" s="341">
        <f t="shared" si="1"/>
        <v>1.8087855297157622</v>
      </c>
    </row>
    <row r="33" spans="2:18" ht="18" customHeight="1" x14ac:dyDescent="0.2">
      <c r="B33" s="677" t="s">
        <v>194</v>
      </c>
      <c r="C33" s="681"/>
      <c r="D33" s="539">
        <v>0</v>
      </c>
      <c r="E33" s="161">
        <v>0</v>
      </c>
      <c r="F33" s="161">
        <v>0</v>
      </c>
      <c r="G33" s="161">
        <v>0</v>
      </c>
      <c r="H33" s="161">
        <v>0</v>
      </c>
      <c r="I33" s="161">
        <v>0</v>
      </c>
      <c r="J33" s="161">
        <v>3</v>
      </c>
      <c r="K33" s="161">
        <v>14</v>
      </c>
      <c r="L33" s="710">
        <f t="shared" si="3"/>
        <v>17</v>
      </c>
      <c r="M33" s="555">
        <f t="shared" si="1"/>
        <v>4.3927648578811365</v>
      </c>
    </row>
    <row r="34" spans="2:18" ht="13.5" customHeight="1" x14ac:dyDescent="0.2">
      <c r="B34" s="679"/>
      <c r="C34" s="680" t="s">
        <v>52</v>
      </c>
      <c r="D34" s="540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8</v>
      </c>
      <c r="L34" s="709">
        <f t="shared" si="3"/>
        <v>8</v>
      </c>
      <c r="M34" s="341">
        <f t="shared" si="1"/>
        <v>2.0671834625323</v>
      </c>
    </row>
    <row r="35" spans="2:18" ht="13.5" customHeight="1" x14ac:dyDescent="0.2">
      <c r="B35" s="679"/>
      <c r="C35" s="680" t="s">
        <v>99</v>
      </c>
      <c r="D35" s="540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3</v>
      </c>
      <c r="K35" s="163">
        <v>6</v>
      </c>
      <c r="L35" s="709">
        <f t="shared" si="3"/>
        <v>9</v>
      </c>
      <c r="M35" s="341">
        <f t="shared" si="1"/>
        <v>2.3255813953488373</v>
      </c>
    </row>
    <row r="36" spans="2:18" ht="13.5" thickBot="1" x14ac:dyDescent="0.25">
      <c r="B36" s="682"/>
      <c r="C36" s="682"/>
      <c r="D36" s="705"/>
      <c r="E36" s="706"/>
      <c r="F36" s="706"/>
      <c r="G36" s="706"/>
      <c r="H36" s="706"/>
      <c r="I36" s="706"/>
      <c r="J36" s="706"/>
      <c r="K36" s="706"/>
      <c r="L36" s="712"/>
      <c r="M36" s="707"/>
    </row>
    <row r="37" spans="2:18" ht="21" customHeight="1" x14ac:dyDescent="0.2">
      <c r="B37" s="686" t="s">
        <v>133</v>
      </c>
      <c r="C37" s="684"/>
      <c r="D37" s="697">
        <f t="shared" ref="D37:K37" si="4">+D38+D39</f>
        <v>10</v>
      </c>
      <c r="E37" s="687">
        <f>+E38+E39</f>
        <v>1</v>
      </c>
      <c r="F37" s="687">
        <f>+F38+F39</f>
        <v>2</v>
      </c>
      <c r="G37" s="687">
        <f t="shared" si="4"/>
        <v>1</v>
      </c>
      <c r="H37" s="687">
        <f t="shared" si="4"/>
        <v>4</v>
      </c>
      <c r="I37" s="687">
        <f t="shared" si="4"/>
        <v>22</v>
      </c>
      <c r="J37" s="687">
        <f t="shared" si="4"/>
        <v>71</v>
      </c>
      <c r="K37" s="698">
        <f t="shared" si="4"/>
        <v>276</v>
      </c>
      <c r="L37" s="687">
        <f>SUM(D37:K37)</f>
        <v>387</v>
      </c>
      <c r="M37" s="318">
        <f>+L37/$L$37*100</f>
        <v>100</v>
      </c>
    </row>
    <row r="38" spans="2:18" ht="13.5" customHeight="1" x14ac:dyDescent="0.2">
      <c r="B38" s="688"/>
      <c r="C38" s="689" t="s">
        <v>96</v>
      </c>
      <c r="D38" s="699">
        <f>SUM(D13,D10,D16,D19,D22,D25,D28,D31,D34)</f>
        <v>4</v>
      </c>
      <c r="E38" s="690">
        <f>SUM(E13,E10,E16,E19,E22,E25,E28,E31,E34)</f>
        <v>1</v>
      </c>
      <c r="F38" s="691">
        <f t="shared" ref="F38:K39" si="5">SUM(F13,F10,F16,F19,F22,F25,F28,F31,F34)</f>
        <v>0</v>
      </c>
      <c r="G38" s="691">
        <f t="shared" si="5"/>
        <v>0</v>
      </c>
      <c r="H38" s="690">
        <f t="shared" si="5"/>
        <v>3</v>
      </c>
      <c r="I38" s="690">
        <f t="shared" si="5"/>
        <v>12</v>
      </c>
      <c r="J38" s="690">
        <f t="shared" si="5"/>
        <v>47</v>
      </c>
      <c r="K38" s="700">
        <f>SUM(K13,K10,K16,K19,K22,K25,K28,K31,K34)</f>
        <v>180</v>
      </c>
      <c r="L38" s="690">
        <f>SUM(D38:K38)</f>
        <v>247</v>
      </c>
      <c r="M38" s="322">
        <f>+L38/$L$37*100</f>
        <v>63.824289405684752</v>
      </c>
    </row>
    <row r="39" spans="2:18" ht="13.5" customHeight="1" x14ac:dyDescent="0.2">
      <c r="B39" s="688"/>
      <c r="C39" s="689" t="s">
        <v>99</v>
      </c>
      <c r="D39" s="699">
        <f>SUM(D14,D11,D17,D20,D23,D26,D29,D32,D35)</f>
        <v>6</v>
      </c>
      <c r="E39" s="691">
        <f>SUM(E14,E11,E17,E20,E23,E26,E29,E32,E35)</f>
        <v>0</v>
      </c>
      <c r="F39" s="690">
        <f t="shared" si="5"/>
        <v>2</v>
      </c>
      <c r="G39" s="690">
        <f t="shared" si="5"/>
        <v>1</v>
      </c>
      <c r="H39" s="690">
        <f t="shared" si="5"/>
        <v>1</v>
      </c>
      <c r="I39" s="690">
        <f t="shared" si="5"/>
        <v>10</v>
      </c>
      <c r="J39" s="690">
        <f t="shared" si="5"/>
        <v>24</v>
      </c>
      <c r="K39" s="700">
        <f t="shared" si="5"/>
        <v>96</v>
      </c>
      <c r="L39" s="690">
        <f>SUM(D39:K39)</f>
        <v>140</v>
      </c>
      <c r="M39" s="322">
        <f>+L39/$L$37*100</f>
        <v>36.175710594315248</v>
      </c>
    </row>
    <row r="40" spans="2:18" ht="14.25" x14ac:dyDescent="0.2">
      <c r="B40" s="684"/>
      <c r="C40" s="692"/>
      <c r="D40" s="701"/>
      <c r="E40" s="693"/>
      <c r="F40" s="693"/>
      <c r="G40" s="693"/>
      <c r="H40" s="694"/>
      <c r="I40" s="694"/>
      <c r="J40" s="694"/>
      <c r="K40" s="702"/>
      <c r="L40" s="695"/>
      <c r="M40" s="696"/>
    </row>
    <row r="41" spans="2:18" ht="26.25" customHeight="1" x14ac:dyDescent="0.2">
      <c r="B41" s="874" t="s">
        <v>158</v>
      </c>
      <c r="C41" s="874"/>
      <c r="D41" s="874"/>
      <c r="E41" s="874"/>
      <c r="F41" s="874"/>
      <c r="G41" s="874"/>
      <c r="H41" s="874"/>
      <c r="I41" s="874"/>
      <c r="J41" s="874"/>
      <c r="K41" s="874"/>
      <c r="L41" s="874"/>
      <c r="M41" s="874"/>
      <c r="N41" s="164"/>
      <c r="O41" s="164"/>
      <c r="P41" s="164"/>
      <c r="Q41" s="164"/>
      <c r="R41" s="164"/>
    </row>
    <row r="42" spans="2:18" ht="12.75" customHeight="1" x14ac:dyDescent="0.2">
      <c r="B42" s="847" t="s">
        <v>340</v>
      </c>
      <c r="C42" s="847"/>
      <c r="D42" s="847"/>
      <c r="E42" s="847"/>
      <c r="F42" s="847"/>
      <c r="G42" s="847"/>
      <c r="H42" s="847"/>
      <c r="I42" s="847"/>
      <c r="J42" s="847"/>
      <c r="K42" s="847"/>
      <c r="L42" s="847"/>
      <c r="M42" s="9"/>
      <c r="N42" s="9"/>
      <c r="O42" s="9"/>
      <c r="P42" s="9"/>
      <c r="Q42" s="9"/>
      <c r="R42" s="9"/>
    </row>
    <row r="60" spans="2:2" x14ac:dyDescent="0.2">
      <c r="B60" s="182"/>
    </row>
    <row r="61" spans="2:2" x14ac:dyDescent="0.2">
      <c r="B61" s="182"/>
    </row>
    <row r="62" spans="2:2" x14ac:dyDescent="0.2">
      <c r="B62" s="182"/>
    </row>
    <row r="63" spans="2:2" x14ac:dyDescent="0.2">
      <c r="B63" s="182"/>
    </row>
    <row r="64" spans="2:2" x14ac:dyDescent="0.2">
      <c r="B64" s="182"/>
    </row>
    <row r="65" spans="2:2" x14ac:dyDescent="0.2">
      <c r="B65" s="182"/>
    </row>
  </sheetData>
  <mergeCells count="8">
    <mergeCell ref="B41:M41"/>
    <mergeCell ref="B42:L42"/>
    <mergeCell ref="B1:M1"/>
    <mergeCell ref="B3:M3"/>
    <mergeCell ref="B4:M4"/>
    <mergeCell ref="B5:M5"/>
    <mergeCell ref="D7:K7"/>
    <mergeCell ref="L7:M7"/>
  </mergeCells>
  <printOptions horizontalCentered="1" verticalCentered="1"/>
  <pageMargins left="0" right="0" top="0" bottom="0" header="0" footer="0.31496062992125984"/>
  <pageSetup paperSize="9" scale="85" orientation="portrait" r:id="rId1"/>
  <ignoredErrors>
    <ignoredError sqref="L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U74"/>
  <sheetViews>
    <sheetView showGridLines="0" view="pageBreakPreview" topLeftCell="A54" zoomScale="87" zoomScaleNormal="85" zoomScaleSheetLayoutView="87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7" style="1" customWidth="1"/>
    <col min="3" max="3" width="14" style="1" customWidth="1"/>
    <col min="4" max="13" width="8" style="1" customWidth="1"/>
    <col min="14" max="16384" width="11.42578125" style="1"/>
  </cols>
  <sheetData>
    <row r="1" spans="2:15" ht="15.75" x14ac:dyDescent="0.2">
      <c r="B1" s="852" t="s">
        <v>318</v>
      </c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</row>
    <row r="2" spans="2:15" ht="18" x14ac:dyDescent="0.2">
      <c r="B2" s="40" t="s">
        <v>43</v>
      </c>
      <c r="C2" s="41"/>
      <c r="D2" s="42"/>
      <c r="E2" s="42"/>
      <c r="F2" s="43"/>
      <c r="G2" s="43"/>
      <c r="H2" s="43"/>
      <c r="I2" s="43"/>
      <c r="J2" s="43"/>
      <c r="K2" s="43"/>
      <c r="L2" s="43"/>
      <c r="M2" s="43"/>
      <c r="N2" s="42"/>
      <c r="O2" s="42"/>
    </row>
    <row r="3" spans="2:15" ht="15.75" x14ac:dyDescent="0.2">
      <c r="B3" s="853" t="s">
        <v>1</v>
      </c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853"/>
    </row>
    <row r="4" spans="2:15" ht="15.75" x14ac:dyDescent="0.2">
      <c r="B4" s="853" t="s">
        <v>79</v>
      </c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</row>
    <row r="5" spans="2:15" ht="16.5" customHeight="1" x14ac:dyDescent="0.2">
      <c r="B5" s="853">
        <v>2019</v>
      </c>
      <c r="C5" s="853"/>
      <c r="D5" s="853"/>
      <c r="E5" s="853"/>
      <c r="F5" s="853"/>
      <c r="G5" s="853"/>
      <c r="H5" s="853"/>
      <c r="I5" s="853"/>
      <c r="J5" s="853"/>
      <c r="K5" s="853"/>
      <c r="L5" s="853"/>
      <c r="M5" s="853"/>
      <c r="N5" s="853"/>
      <c r="O5" s="853"/>
    </row>
    <row r="6" spans="2:15" ht="15.75" x14ac:dyDescent="0.2">
      <c r="B6" s="44"/>
      <c r="C6" s="44"/>
      <c r="D6" s="44"/>
      <c r="E6" s="44"/>
      <c r="F6" s="45"/>
      <c r="G6" s="45"/>
      <c r="H6" s="45"/>
      <c r="I6" s="45"/>
      <c r="J6" s="45"/>
      <c r="K6" s="45"/>
      <c r="L6" s="45"/>
      <c r="M6" s="45"/>
      <c r="N6" s="44"/>
      <c r="O6" s="44"/>
    </row>
    <row r="7" spans="2:15" ht="23.25" customHeight="1" thickBot="1" x14ac:dyDescent="0.3">
      <c r="B7" s="330" t="s">
        <v>80</v>
      </c>
      <c r="C7" s="331"/>
      <c r="D7" s="854" t="s">
        <v>81</v>
      </c>
      <c r="E7" s="854"/>
      <c r="F7" s="854"/>
      <c r="G7" s="854"/>
      <c r="H7" s="854"/>
      <c r="I7" s="854"/>
      <c r="J7" s="854"/>
      <c r="K7" s="854"/>
      <c r="L7" s="854"/>
      <c r="M7" s="854"/>
      <c r="N7" s="854" t="s">
        <v>5</v>
      </c>
      <c r="O7" s="854"/>
    </row>
    <row r="8" spans="2:15" ht="23.25" customHeight="1" thickBot="1" x14ac:dyDescent="0.25">
      <c r="B8" s="332"/>
      <c r="C8" s="333" t="s">
        <v>82</v>
      </c>
      <c r="D8" s="335" t="s">
        <v>83</v>
      </c>
      <c r="E8" s="335" t="s">
        <v>84</v>
      </c>
      <c r="F8" s="335" t="s">
        <v>85</v>
      </c>
      <c r="G8" s="335" t="s">
        <v>86</v>
      </c>
      <c r="H8" s="335" t="s">
        <v>87</v>
      </c>
      <c r="I8" s="335" t="s">
        <v>88</v>
      </c>
      <c r="J8" s="335" t="s">
        <v>89</v>
      </c>
      <c r="K8" s="335" t="s">
        <v>90</v>
      </c>
      <c r="L8" s="335" t="s">
        <v>91</v>
      </c>
      <c r="M8" s="335" t="s">
        <v>92</v>
      </c>
      <c r="N8" s="336" t="s">
        <v>93</v>
      </c>
      <c r="O8" s="336" t="s">
        <v>94</v>
      </c>
    </row>
    <row r="9" spans="2:15" ht="21" customHeight="1" x14ac:dyDescent="0.2">
      <c r="B9" s="326" t="s">
        <v>95</v>
      </c>
      <c r="C9" s="326"/>
      <c r="D9" s="337">
        <f>SUM(D10:D11)</f>
        <v>0</v>
      </c>
      <c r="E9" s="338">
        <f t="shared" ref="E9:M9" si="0">SUM(E10:E11)</f>
        <v>2</v>
      </c>
      <c r="F9" s="338">
        <f t="shared" si="0"/>
        <v>0</v>
      </c>
      <c r="G9" s="338">
        <f t="shared" si="0"/>
        <v>12</v>
      </c>
      <c r="H9" s="338">
        <f t="shared" si="0"/>
        <v>11</v>
      </c>
      <c r="I9" s="338">
        <f t="shared" si="0"/>
        <v>4</v>
      </c>
      <c r="J9" s="338">
        <f t="shared" si="0"/>
        <v>0</v>
      </c>
      <c r="K9" s="338">
        <f t="shared" si="0"/>
        <v>1</v>
      </c>
      <c r="L9" s="338">
        <f t="shared" si="0"/>
        <v>0</v>
      </c>
      <c r="M9" s="338">
        <f t="shared" si="0"/>
        <v>1</v>
      </c>
      <c r="N9" s="348">
        <f>SUM(D9:M9)</f>
        <v>31</v>
      </c>
      <c r="O9" s="339">
        <f t="shared" ref="O9:O44" si="1">+N9/$N$46*100</f>
        <v>14.622641509433961</v>
      </c>
    </row>
    <row r="10" spans="2:15" ht="13.5" customHeight="1" x14ac:dyDescent="0.2">
      <c r="B10" s="327"/>
      <c r="C10" s="328" t="s">
        <v>96</v>
      </c>
      <c r="D10" s="340">
        <v>0</v>
      </c>
      <c r="E10" s="48">
        <v>2</v>
      </c>
      <c r="F10" s="48">
        <v>0</v>
      </c>
      <c r="G10" s="48">
        <v>4</v>
      </c>
      <c r="H10" s="48">
        <v>6</v>
      </c>
      <c r="I10" s="48">
        <v>4</v>
      </c>
      <c r="J10" s="48">
        <v>0</v>
      </c>
      <c r="K10" s="48"/>
      <c r="L10" s="48">
        <v>0</v>
      </c>
      <c r="M10" s="48">
        <v>0</v>
      </c>
      <c r="N10" s="349">
        <f>SUM(D10:M10)</f>
        <v>16</v>
      </c>
      <c r="O10" s="341">
        <f t="shared" si="1"/>
        <v>7.5471698113207548</v>
      </c>
    </row>
    <row r="11" spans="2:15" ht="13.5" customHeight="1" x14ac:dyDescent="0.2">
      <c r="B11" s="327"/>
      <c r="C11" s="328" t="s">
        <v>97</v>
      </c>
      <c r="D11" s="340">
        <v>0</v>
      </c>
      <c r="E11" s="48">
        <v>0</v>
      </c>
      <c r="F11" s="48">
        <v>0</v>
      </c>
      <c r="G11" s="48">
        <v>8</v>
      </c>
      <c r="H11" s="48">
        <v>5</v>
      </c>
      <c r="I11" s="48">
        <v>0</v>
      </c>
      <c r="J11" s="48">
        <v>0</v>
      </c>
      <c r="K11" s="48">
        <v>1</v>
      </c>
      <c r="L11" s="48">
        <v>0</v>
      </c>
      <c r="M11" s="48">
        <v>1</v>
      </c>
      <c r="N11" s="349">
        <f>SUM(D11:M11)</f>
        <v>15</v>
      </c>
      <c r="O11" s="341">
        <f t="shared" si="1"/>
        <v>7.0754716981132075</v>
      </c>
    </row>
    <row r="12" spans="2:15" ht="17.25" customHeight="1" x14ac:dyDescent="0.25">
      <c r="B12" s="326" t="s">
        <v>98</v>
      </c>
      <c r="C12" s="326"/>
      <c r="D12" s="342">
        <f>SUM(D13:D14)</f>
        <v>0</v>
      </c>
      <c r="E12" s="47">
        <f t="shared" ref="E12:N12" si="2">SUM(E13:E14)</f>
        <v>3</v>
      </c>
      <c r="F12" s="47">
        <f t="shared" si="2"/>
        <v>1</v>
      </c>
      <c r="G12" s="47">
        <f t="shared" si="2"/>
        <v>11</v>
      </c>
      <c r="H12" s="47">
        <f t="shared" si="2"/>
        <v>6</v>
      </c>
      <c r="I12" s="47">
        <f t="shared" si="2"/>
        <v>0</v>
      </c>
      <c r="J12" s="47">
        <f t="shared" si="2"/>
        <v>1</v>
      </c>
      <c r="K12" s="47">
        <f t="shared" si="2"/>
        <v>2</v>
      </c>
      <c r="L12" s="47">
        <f t="shared" si="2"/>
        <v>0</v>
      </c>
      <c r="M12" s="47">
        <f t="shared" si="2"/>
        <v>20</v>
      </c>
      <c r="N12" s="350">
        <f t="shared" si="2"/>
        <v>44</v>
      </c>
      <c r="O12" s="343">
        <f t="shared" si="1"/>
        <v>20.754716981132077</v>
      </c>
    </row>
    <row r="13" spans="2:15" ht="13.5" customHeight="1" x14ac:dyDescent="0.2">
      <c r="B13" s="327"/>
      <c r="C13" s="328" t="s">
        <v>96</v>
      </c>
      <c r="D13" s="340">
        <v>0</v>
      </c>
      <c r="E13" s="48">
        <v>2</v>
      </c>
      <c r="F13" s="48">
        <v>0</v>
      </c>
      <c r="G13" s="48">
        <v>6</v>
      </c>
      <c r="H13" s="48">
        <v>5</v>
      </c>
      <c r="I13" s="48">
        <v>0</v>
      </c>
      <c r="J13" s="48">
        <v>1</v>
      </c>
      <c r="K13" s="48">
        <v>0</v>
      </c>
      <c r="L13" s="48">
        <v>0</v>
      </c>
      <c r="M13" s="48">
        <v>14</v>
      </c>
      <c r="N13" s="349">
        <f>SUM(D13:M13)</f>
        <v>28</v>
      </c>
      <c r="O13" s="341">
        <f t="shared" si="1"/>
        <v>13.20754716981132</v>
      </c>
    </row>
    <row r="14" spans="2:15" ht="13.5" customHeight="1" x14ac:dyDescent="0.2">
      <c r="B14" s="327"/>
      <c r="C14" s="328" t="s">
        <v>99</v>
      </c>
      <c r="D14" s="340">
        <v>0</v>
      </c>
      <c r="E14" s="48">
        <v>1</v>
      </c>
      <c r="F14" s="48">
        <v>1</v>
      </c>
      <c r="G14" s="48">
        <v>5</v>
      </c>
      <c r="H14" s="48">
        <v>1</v>
      </c>
      <c r="I14" s="48">
        <v>0</v>
      </c>
      <c r="J14" s="48">
        <v>0</v>
      </c>
      <c r="K14" s="48">
        <v>2</v>
      </c>
      <c r="L14" s="48">
        <v>0</v>
      </c>
      <c r="M14" s="48">
        <v>6</v>
      </c>
      <c r="N14" s="349">
        <f>SUM(D14:M14)</f>
        <v>16</v>
      </c>
      <c r="O14" s="341">
        <f t="shared" si="1"/>
        <v>7.5471698113207548</v>
      </c>
    </row>
    <row r="15" spans="2:15" ht="17.25" customHeight="1" x14ac:dyDescent="0.25">
      <c r="B15" s="326" t="s">
        <v>100</v>
      </c>
      <c r="C15" s="326"/>
      <c r="D15" s="342">
        <f>SUM(D16:D17)</f>
        <v>0</v>
      </c>
      <c r="E15" s="47">
        <f t="shared" ref="E15:N15" si="3">SUM(E16:E17)</f>
        <v>1</v>
      </c>
      <c r="F15" s="47">
        <f t="shared" si="3"/>
        <v>0</v>
      </c>
      <c r="G15" s="47">
        <f t="shared" si="3"/>
        <v>2</v>
      </c>
      <c r="H15" s="47">
        <f t="shared" si="3"/>
        <v>1</v>
      </c>
      <c r="I15" s="47">
        <f t="shared" si="3"/>
        <v>3</v>
      </c>
      <c r="J15" s="47">
        <f t="shared" si="3"/>
        <v>2</v>
      </c>
      <c r="K15" s="47">
        <f t="shared" si="3"/>
        <v>0</v>
      </c>
      <c r="L15" s="47">
        <f t="shared" si="3"/>
        <v>0</v>
      </c>
      <c r="M15" s="47">
        <f t="shared" si="3"/>
        <v>3</v>
      </c>
      <c r="N15" s="350">
        <f t="shared" si="3"/>
        <v>12</v>
      </c>
      <c r="O15" s="343">
        <f t="shared" si="1"/>
        <v>5.6603773584905666</v>
      </c>
    </row>
    <row r="16" spans="2:15" ht="13.5" customHeight="1" x14ac:dyDescent="0.2">
      <c r="B16" s="327"/>
      <c r="C16" s="328" t="s">
        <v>96</v>
      </c>
      <c r="D16" s="340">
        <v>0</v>
      </c>
      <c r="E16" s="48">
        <v>1</v>
      </c>
      <c r="F16" s="48">
        <v>0</v>
      </c>
      <c r="G16" s="48">
        <v>0</v>
      </c>
      <c r="H16" s="48">
        <v>1</v>
      </c>
      <c r="I16" s="48">
        <v>2</v>
      </c>
      <c r="J16" s="48">
        <v>2</v>
      </c>
      <c r="K16" s="48">
        <v>0</v>
      </c>
      <c r="L16" s="48">
        <v>0</v>
      </c>
      <c r="M16" s="48">
        <v>1</v>
      </c>
      <c r="N16" s="349">
        <f>SUM(D16:M16)</f>
        <v>7</v>
      </c>
      <c r="O16" s="341">
        <f t="shared" si="1"/>
        <v>3.3018867924528301</v>
      </c>
    </row>
    <row r="17" spans="2:15" ht="13.5" customHeight="1" x14ac:dyDescent="0.2">
      <c r="B17" s="327"/>
      <c r="C17" s="328" t="s">
        <v>99</v>
      </c>
      <c r="D17" s="340">
        <v>0</v>
      </c>
      <c r="E17" s="48">
        <v>0</v>
      </c>
      <c r="F17" s="48">
        <v>0</v>
      </c>
      <c r="G17" s="48">
        <v>2</v>
      </c>
      <c r="H17" s="48">
        <v>0</v>
      </c>
      <c r="I17" s="48">
        <v>1</v>
      </c>
      <c r="J17" s="48">
        <v>0</v>
      </c>
      <c r="K17" s="48">
        <v>0</v>
      </c>
      <c r="L17" s="48">
        <v>0</v>
      </c>
      <c r="M17" s="48">
        <v>2</v>
      </c>
      <c r="N17" s="349">
        <f>SUM(D17:M17)</f>
        <v>5</v>
      </c>
      <c r="O17" s="341">
        <f t="shared" si="1"/>
        <v>2.358490566037736</v>
      </c>
    </row>
    <row r="18" spans="2:15" ht="17.25" customHeight="1" x14ac:dyDescent="0.25">
      <c r="B18" s="326" t="s">
        <v>101</v>
      </c>
      <c r="C18" s="326"/>
      <c r="D18" s="342">
        <f>SUM(D19:D20)</f>
        <v>0</v>
      </c>
      <c r="E18" s="47">
        <f t="shared" ref="E18:N18" si="4">SUM(E19:E20)</f>
        <v>1</v>
      </c>
      <c r="F18" s="47">
        <f t="shared" si="4"/>
        <v>0</v>
      </c>
      <c r="G18" s="47">
        <f t="shared" si="4"/>
        <v>4</v>
      </c>
      <c r="H18" s="47">
        <f t="shared" si="4"/>
        <v>2</v>
      </c>
      <c r="I18" s="47">
        <f t="shared" si="4"/>
        <v>2</v>
      </c>
      <c r="J18" s="47">
        <f t="shared" si="4"/>
        <v>2</v>
      </c>
      <c r="K18" s="47">
        <f t="shared" si="4"/>
        <v>1</v>
      </c>
      <c r="L18" s="47">
        <f t="shared" si="4"/>
        <v>0</v>
      </c>
      <c r="M18" s="47">
        <f t="shared" si="4"/>
        <v>5</v>
      </c>
      <c r="N18" s="350">
        <f t="shared" si="4"/>
        <v>17</v>
      </c>
      <c r="O18" s="343">
        <f t="shared" si="1"/>
        <v>8.0188679245283012</v>
      </c>
    </row>
    <row r="19" spans="2:15" ht="13.5" customHeight="1" x14ac:dyDescent="0.2">
      <c r="B19" s="327"/>
      <c r="C19" s="328" t="s">
        <v>52</v>
      </c>
      <c r="D19" s="340">
        <v>0</v>
      </c>
      <c r="E19" s="48">
        <v>1</v>
      </c>
      <c r="F19" s="48">
        <v>0</v>
      </c>
      <c r="G19" s="48">
        <v>2</v>
      </c>
      <c r="H19" s="48">
        <v>1</v>
      </c>
      <c r="I19" s="48">
        <v>2</v>
      </c>
      <c r="J19" s="48">
        <v>1</v>
      </c>
      <c r="K19" s="48">
        <v>1</v>
      </c>
      <c r="L19" s="48">
        <v>0</v>
      </c>
      <c r="M19" s="48">
        <v>3</v>
      </c>
      <c r="N19" s="349">
        <f>SUM(D19:M19)</f>
        <v>11</v>
      </c>
      <c r="O19" s="341">
        <f t="shared" si="1"/>
        <v>5.1886792452830193</v>
      </c>
    </row>
    <row r="20" spans="2:15" ht="13.5" customHeight="1" x14ac:dyDescent="0.2">
      <c r="B20" s="327"/>
      <c r="C20" s="328" t="s">
        <v>99</v>
      </c>
      <c r="D20" s="340">
        <v>0</v>
      </c>
      <c r="E20" s="48">
        <v>0</v>
      </c>
      <c r="F20" s="48">
        <v>0</v>
      </c>
      <c r="G20" s="48">
        <v>2</v>
      </c>
      <c r="H20" s="48">
        <v>1</v>
      </c>
      <c r="I20" s="48">
        <v>0</v>
      </c>
      <c r="J20" s="48">
        <v>1</v>
      </c>
      <c r="K20" s="48">
        <v>0</v>
      </c>
      <c r="L20" s="48">
        <v>0</v>
      </c>
      <c r="M20" s="48">
        <v>2</v>
      </c>
      <c r="N20" s="349">
        <f>SUM(D20:M20)</f>
        <v>6</v>
      </c>
      <c r="O20" s="341">
        <f t="shared" si="1"/>
        <v>2.8301886792452833</v>
      </c>
    </row>
    <row r="21" spans="2:15" ht="17.25" customHeight="1" x14ac:dyDescent="0.25">
      <c r="B21" s="326" t="s">
        <v>102</v>
      </c>
      <c r="C21" s="326"/>
      <c r="D21" s="342">
        <f>SUM(D22:D23)</f>
        <v>0</v>
      </c>
      <c r="E21" s="47">
        <f t="shared" ref="E21:N21" si="5">SUM(E22:E23)</f>
        <v>0</v>
      </c>
      <c r="F21" s="47">
        <f t="shared" si="5"/>
        <v>1</v>
      </c>
      <c r="G21" s="47">
        <f t="shared" si="5"/>
        <v>2</v>
      </c>
      <c r="H21" s="47">
        <f t="shared" si="5"/>
        <v>3</v>
      </c>
      <c r="I21" s="47">
        <f t="shared" si="5"/>
        <v>3</v>
      </c>
      <c r="J21" s="47">
        <f t="shared" si="5"/>
        <v>1</v>
      </c>
      <c r="K21" s="47">
        <f t="shared" si="5"/>
        <v>0</v>
      </c>
      <c r="L21" s="47">
        <f t="shared" si="5"/>
        <v>0</v>
      </c>
      <c r="M21" s="47">
        <f t="shared" si="5"/>
        <v>3</v>
      </c>
      <c r="N21" s="350">
        <f t="shared" si="5"/>
        <v>13</v>
      </c>
      <c r="O21" s="343">
        <f t="shared" si="1"/>
        <v>6.132075471698113</v>
      </c>
    </row>
    <row r="22" spans="2:15" ht="13.5" customHeight="1" x14ac:dyDescent="0.2">
      <c r="B22" s="327"/>
      <c r="C22" s="328" t="s">
        <v>96</v>
      </c>
      <c r="D22" s="340">
        <v>0</v>
      </c>
      <c r="E22" s="48">
        <v>0</v>
      </c>
      <c r="F22" s="48">
        <v>1</v>
      </c>
      <c r="G22" s="48">
        <v>2</v>
      </c>
      <c r="H22" s="48">
        <v>3</v>
      </c>
      <c r="I22" s="48">
        <v>2</v>
      </c>
      <c r="J22" s="48">
        <v>0</v>
      </c>
      <c r="K22" s="48">
        <v>0</v>
      </c>
      <c r="L22" s="48">
        <v>0</v>
      </c>
      <c r="M22" s="48">
        <v>3</v>
      </c>
      <c r="N22" s="349">
        <f>SUM(D22:M22)</f>
        <v>11</v>
      </c>
      <c r="O22" s="341">
        <f t="shared" si="1"/>
        <v>5.1886792452830193</v>
      </c>
    </row>
    <row r="23" spans="2:15" ht="13.5" customHeight="1" x14ac:dyDescent="0.2">
      <c r="B23" s="327"/>
      <c r="C23" s="328" t="s">
        <v>99</v>
      </c>
      <c r="D23" s="340">
        <v>0</v>
      </c>
      <c r="E23" s="48">
        <v>0</v>
      </c>
      <c r="F23" s="48">
        <v>0</v>
      </c>
      <c r="G23" s="48">
        <v>0</v>
      </c>
      <c r="H23" s="48">
        <v>0</v>
      </c>
      <c r="I23" s="48">
        <v>1</v>
      </c>
      <c r="J23" s="48">
        <v>1</v>
      </c>
      <c r="K23" s="48">
        <v>0</v>
      </c>
      <c r="L23" s="48">
        <v>0</v>
      </c>
      <c r="M23" s="48">
        <v>0</v>
      </c>
      <c r="N23" s="349">
        <f>SUM(D23:M23)</f>
        <v>2</v>
      </c>
      <c r="O23" s="341">
        <f t="shared" si="1"/>
        <v>0.94339622641509435</v>
      </c>
    </row>
    <row r="24" spans="2:15" ht="17.25" customHeight="1" x14ac:dyDescent="0.25">
      <c r="B24" s="326" t="s">
        <v>103</v>
      </c>
      <c r="C24" s="326"/>
      <c r="D24" s="342">
        <f>SUM(D25:D26)</f>
        <v>0</v>
      </c>
      <c r="E24" s="47">
        <f t="shared" ref="E24:N24" si="6">SUM(E25:E26)</f>
        <v>4</v>
      </c>
      <c r="F24" s="47">
        <f t="shared" si="6"/>
        <v>0</v>
      </c>
      <c r="G24" s="47">
        <f t="shared" si="6"/>
        <v>0</v>
      </c>
      <c r="H24" s="47">
        <f t="shared" si="6"/>
        <v>1</v>
      </c>
      <c r="I24" s="47">
        <f t="shared" si="6"/>
        <v>1</v>
      </c>
      <c r="J24" s="47">
        <f t="shared" si="6"/>
        <v>0</v>
      </c>
      <c r="K24" s="47">
        <f t="shared" si="6"/>
        <v>0</v>
      </c>
      <c r="L24" s="47">
        <f t="shared" si="6"/>
        <v>0</v>
      </c>
      <c r="M24" s="47">
        <f t="shared" si="6"/>
        <v>3</v>
      </c>
      <c r="N24" s="350">
        <f t="shared" si="6"/>
        <v>9</v>
      </c>
      <c r="O24" s="343">
        <f t="shared" si="1"/>
        <v>4.2452830188679247</v>
      </c>
    </row>
    <row r="25" spans="2:15" ht="13.5" customHeight="1" x14ac:dyDescent="0.2">
      <c r="B25" s="327"/>
      <c r="C25" s="328" t="s">
        <v>96</v>
      </c>
      <c r="D25" s="340">
        <v>0</v>
      </c>
      <c r="E25" s="48">
        <v>4</v>
      </c>
      <c r="F25" s="48">
        <v>0</v>
      </c>
      <c r="G25" s="48">
        <v>0</v>
      </c>
      <c r="H25" s="48">
        <v>0</v>
      </c>
      <c r="I25" s="48">
        <v>1</v>
      </c>
      <c r="J25" s="48">
        <v>0</v>
      </c>
      <c r="K25" s="48">
        <v>0</v>
      </c>
      <c r="L25" s="48">
        <v>0</v>
      </c>
      <c r="M25" s="48">
        <v>1</v>
      </c>
      <c r="N25" s="349">
        <f>SUM(D25:M25)</f>
        <v>6</v>
      </c>
      <c r="O25" s="341">
        <f t="shared" si="1"/>
        <v>2.8301886792452833</v>
      </c>
    </row>
    <row r="26" spans="2:15" ht="13.5" customHeight="1" x14ac:dyDescent="0.2">
      <c r="B26" s="327"/>
      <c r="C26" s="328" t="s">
        <v>99</v>
      </c>
      <c r="D26" s="340">
        <v>0</v>
      </c>
      <c r="E26" s="48">
        <v>0</v>
      </c>
      <c r="F26" s="48">
        <v>0</v>
      </c>
      <c r="G26" s="48">
        <v>0</v>
      </c>
      <c r="H26" s="48">
        <v>1</v>
      </c>
      <c r="I26" s="48">
        <v>0</v>
      </c>
      <c r="J26" s="48">
        <v>0</v>
      </c>
      <c r="K26" s="48">
        <v>0</v>
      </c>
      <c r="L26" s="48">
        <v>0</v>
      </c>
      <c r="M26" s="48">
        <v>2</v>
      </c>
      <c r="N26" s="349">
        <f>SUM(D26:M26)</f>
        <v>3</v>
      </c>
      <c r="O26" s="341">
        <f t="shared" si="1"/>
        <v>1.4150943396226416</v>
      </c>
    </row>
    <row r="27" spans="2:15" ht="17.25" customHeight="1" x14ac:dyDescent="0.25">
      <c r="B27" s="326" t="s">
        <v>104</v>
      </c>
      <c r="C27" s="326"/>
      <c r="D27" s="342">
        <f>SUM(D28:D29)</f>
        <v>1</v>
      </c>
      <c r="E27" s="47">
        <f t="shared" ref="E27:N27" si="7">SUM(E28:E29)</f>
        <v>1</v>
      </c>
      <c r="F27" s="47">
        <f t="shared" si="7"/>
        <v>0</v>
      </c>
      <c r="G27" s="47">
        <f t="shared" si="7"/>
        <v>4</v>
      </c>
      <c r="H27" s="47">
        <f t="shared" si="7"/>
        <v>4</v>
      </c>
      <c r="I27" s="47">
        <f t="shared" si="7"/>
        <v>1</v>
      </c>
      <c r="J27" s="47">
        <f t="shared" si="7"/>
        <v>2</v>
      </c>
      <c r="K27" s="47">
        <f t="shared" si="7"/>
        <v>0</v>
      </c>
      <c r="L27" s="47">
        <f t="shared" si="7"/>
        <v>1</v>
      </c>
      <c r="M27" s="47">
        <f t="shared" si="7"/>
        <v>3</v>
      </c>
      <c r="N27" s="350">
        <f t="shared" si="7"/>
        <v>17</v>
      </c>
      <c r="O27" s="343">
        <f t="shared" si="1"/>
        <v>8.0188679245283012</v>
      </c>
    </row>
    <row r="28" spans="2:15" ht="13.5" customHeight="1" x14ac:dyDescent="0.2">
      <c r="B28" s="327"/>
      <c r="C28" s="328" t="s">
        <v>96</v>
      </c>
      <c r="D28" s="340">
        <v>1</v>
      </c>
      <c r="E28" s="48">
        <v>0</v>
      </c>
      <c r="F28" s="48">
        <v>0</v>
      </c>
      <c r="G28" s="48">
        <v>2</v>
      </c>
      <c r="H28" s="48">
        <v>2</v>
      </c>
      <c r="I28" s="48">
        <v>1</v>
      </c>
      <c r="J28" s="48">
        <v>0</v>
      </c>
      <c r="K28" s="48">
        <v>0</v>
      </c>
      <c r="L28" s="48">
        <v>0</v>
      </c>
      <c r="M28" s="48">
        <v>3</v>
      </c>
      <c r="N28" s="349">
        <f>SUM(D28:M28)</f>
        <v>9</v>
      </c>
      <c r="O28" s="341">
        <f t="shared" si="1"/>
        <v>4.2452830188679247</v>
      </c>
    </row>
    <row r="29" spans="2:15" ht="13.5" customHeight="1" x14ac:dyDescent="0.2">
      <c r="B29" s="327"/>
      <c r="C29" s="328" t="s">
        <v>99</v>
      </c>
      <c r="D29" s="340">
        <v>0</v>
      </c>
      <c r="E29" s="48">
        <v>1</v>
      </c>
      <c r="F29" s="48">
        <v>0</v>
      </c>
      <c r="G29" s="48">
        <v>2</v>
      </c>
      <c r="H29" s="48">
        <v>2</v>
      </c>
      <c r="I29" s="48">
        <v>0</v>
      </c>
      <c r="J29" s="48">
        <v>2</v>
      </c>
      <c r="K29" s="48">
        <v>0</v>
      </c>
      <c r="L29" s="48">
        <v>1</v>
      </c>
      <c r="M29" s="48">
        <v>0</v>
      </c>
      <c r="N29" s="349">
        <f>SUM(D29:M29)</f>
        <v>8</v>
      </c>
      <c r="O29" s="341">
        <f t="shared" si="1"/>
        <v>3.7735849056603774</v>
      </c>
    </row>
    <row r="30" spans="2:15" ht="17.25" customHeight="1" x14ac:dyDescent="0.25">
      <c r="B30" s="326" t="s">
        <v>105</v>
      </c>
      <c r="C30" s="326"/>
      <c r="D30" s="342">
        <f>SUM(D31:D32)</f>
        <v>0</v>
      </c>
      <c r="E30" s="47">
        <f t="shared" ref="E30:N30" si="8">SUM(E31:E32)</f>
        <v>1</v>
      </c>
      <c r="F30" s="47">
        <f t="shared" si="8"/>
        <v>0</v>
      </c>
      <c r="G30" s="47">
        <f t="shared" si="8"/>
        <v>1</v>
      </c>
      <c r="H30" s="47">
        <f t="shared" si="8"/>
        <v>1</v>
      </c>
      <c r="I30" s="47">
        <f t="shared" si="8"/>
        <v>0</v>
      </c>
      <c r="J30" s="47">
        <f t="shared" si="8"/>
        <v>1</v>
      </c>
      <c r="K30" s="47">
        <f t="shared" si="8"/>
        <v>0</v>
      </c>
      <c r="L30" s="47">
        <f t="shared" si="8"/>
        <v>0</v>
      </c>
      <c r="M30" s="47">
        <f t="shared" si="8"/>
        <v>2</v>
      </c>
      <c r="N30" s="350">
        <f t="shared" si="8"/>
        <v>6</v>
      </c>
      <c r="O30" s="343">
        <f t="shared" si="1"/>
        <v>2.8301886792452833</v>
      </c>
    </row>
    <row r="31" spans="2:15" ht="13.5" customHeight="1" x14ac:dyDescent="0.2">
      <c r="B31" s="327"/>
      <c r="C31" s="328" t="s">
        <v>96</v>
      </c>
      <c r="D31" s="340">
        <v>0</v>
      </c>
      <c r="E31" s="48">
        <v>0</v>
      </c>
      <c r="F31" s="48">
        <v>0</v>
      </c>
      <c r="G31" s="48">
        <v>0</v>
      </c>
      <c r="H31" s="48">
        <v>1</v>
      </c>
      <c r="I31" s="48">
        <v>0</v>
      </c>
      <c r="J31" s="48">
        <v>0</v>
      </c>
      <c r="K31" s="48">
        <v>0</v>
      </c>
      <c r="L31" s="48">
        <v>0</v>
      </c>
      <c r="M31" s="48">
        <v>1</v>
      </c>
      <c r="N31" s="349">
        <f>SUM(D31:M31)</f>
        <v>2</v>
      </c>
      <c r="O31" s="341">
        <f t="shared" si="1"/>
        <v>0.94339622641509435</v>
      </c>
    </row>
    <row r="32" spans="2:15" ht="13.5" customHeight="1" x14ac:dyDescent="0.2">
      <c r="B32" s="327"/>
      <c r="C32" s="328" t="s">
        <v>99</v>
      </c>
      <c r="D32" s="340">
        <v>0</v>
      </c>
      <c r="E32" s="48">
        <v>1</v>
      </c>
      <c r="F32" s="48">
        <v>0</v>
      </c>
      <c r="G32" s="48">
        <v>1</v>
      </c>
      <c r="H32" s="48">
        <v>0</v>
      </c>
      <c r="I32" s="48">
        <v>0</v>
      </c>
      <c r="J32" s="48">
        <v>1</v>
      </c>
      <c r="K32" s="48">
        <v>0</v>
      </c>
      <c r="L32" s="48">
        <v>0</v>
      </c>
      <c r="M32" s="48">
        <v>1</v>
      </c>
      <c r="N32" s="349">
        <f>SUM(D32:M32)</f>
        <v>4</v>
      </c>
      <c r="O32" s="341">
        <f t="shared" si="1"/>
        <v>1.8867924528301887</v>
      </c>
    </row>
    <row r="33" spans="2:21" ht="17.25" customHeight="1" x14ac:dyDescent="0.25">
      <c r="B33" s="326" t="s">
        <v>106</v>
      </c>
      <c r="C33" s="326"/>
      <c r="D33" s="342">
        <f>SUM(D34:D35)</f>
        <v>0</v>
      </c>
      <c r="E33" s="47">
        <f t="shared" ref="E33:N33" si="9">SUM(E34:E35)</f>
        <v>0</v>
      </c>
      <c r="F33" s="47">
        <f t="shared" si="9"/>
        <v>0</v>
      </c>
      <c r="G33" s="47">
        <f t="shared" si="9"/>
        <v>5</v>
      </c>
      <c r="H33" s="47">
        <f t="shared" si="9"/>
        <v>3</v>
      </c>
      <c r="I33" s="47">
        <f t="shared" si="9"/>
        <v>0</v>
      </c>
      <c r="J33" s="47">
        <f t="shared" si="9"/>
        <v>2</v>
      </c>
      <c r="K33" s="47">
        <f t="shared" si="9"/>
        <v>1</v>
      </c>
      <c r="L33" s="47">
        <f t="shared" si="9"/>
        <v>0</v>
      </c>
      <c r="M33" s="47">
        <f t="shared" si="9"/>
        <v>1</v>
      </c>
      <c r="N33" s="350">
        <f t="shared" si="9"/>
        <v>12</v>
      </c>
      <c r="O33" s="343">
        <f t="shared" si="1"/>
        <v>5.6603773584905666</v>
      </c>
    </row>
    <row r="34" spans="2:21" ht="13.5" customHeight="1" x14ac:dyDescent="0.2">
      <c r="B34" s="327"/>
      <c r="C34" s="328" t="s">
        <v>96</v>
      </c>
      <c r="D34" s="340">
        <v>0</v>
      </c>
      <c r="E34" s="48">
        <v>0</v>
      </c>
      <c r="F34" s="48">
        <v>0</v>
      </c>
      <c r="G34" s="48">
        <v>4</v>
      </c>
      <c r="H34" s="48">
        <v>1</v>
      </c>
      <c r="I34" s="48">
        <v>0</v>
      </c>
      <c r="J34" s="48">
        <v>2</v>
      </c>
      <c r="K34" s="48">
        <v>0</v>
      </c>
      <c r="L34" s="48">
        <v>0</v>
      </c>
      <c r="M34" s="48">
        <v>1</v>
      </c>
      <c r="N34" s="349">
        <f>SUM(D34:M34)</f>
        <v>8</v>
      </c>
      <c r="O34" s="341">
        <f t="shared" si="1"/>
        <v>3.7735849056603774</v>
      </c>
    </row>
    <row r="35" spans="2:21" ht="13.5" customHeight="1" x14ac:dyDescent="0.2">
      <c r="B35" s="327"/>
      <c r="C35" s="328" t="s">
        <v>99</v>
      </c>
      <c r="D35" s="340">
        <v>0</v>
      </c>
      <c r="E35" s="48">
        <v>0</v>
      </c>
      <c r="F35" s="48">
        <v>0</v>
      </c>
      <c r="G35" s="48">
        <v>1</v>
      </c>
      <c r="H35" s="48">
        <v>2</v>
      </c>
      <c r="I35" s="48">
        <v>0</v>
      </c>
      <c r="J35" s="48">
        <v>0</v>
      </c>
      <c r="K35" s="48">
        <v>1</v>
      </c>
      <c r="L35" s="48">
        <v>0</v>
      </c>
      <c r="M35" s="48">
        <v>0</v>
      </c>
      <c r="N35" s="349">
        <f>SUM(D35:M35)</f>
        <v>4</v>
      </c>
      <c r="O35" s="341">
        <f t="shared" si="1"/>
        <v>1.8867924528301887</v>
      </c>
    </row>
    <row r="36" spans="2:21" ht="17.25" customHeight="1" x14ac:dyDescent="0.25">
      <c r="B36" s="326" t="s">
        <v>107</v>
      </c>
      <c r="C36" s="326"/>
      <c r="D36" s="342">
        <f>SUM(D37:D38)</f>
        <v>0</v>
      </c>
      <c r="E36" s="47">
        <f t="shared" ref="E36:N36" si="10">SUM(E37:E38)</f>
        <v>0</v>
      </c>
      <c r="F36" s="47">
        <f t="shared" si="10"/>
        <v>0</v>
      </c>
      <c r="G36" s="47">
        <f t="shared" si="10"/>
        <v>3</v>
      </c>
      <c r="H36" s="47">
        <f t="shared" si="10"/>
        <v>2</v>
      </c>
      <c r="I36" s="47">
        <f t="shared" si="10"/>
        <v>0</v>
      </c>
      <c r="J36" s="47">
        <f t="shared" si="10"/>
        <v>2</v>
      </c>
      <c r="K36" s="47">
        <f t="shared" si="10"/>
        <v>0</v>
      </c>
      <c r="L36" s="47">
        <f t="shared" si="10"/>
        <v>0</v>
      </c>
      <c r="M36" s="47">
        <f t="shared" si="10"/>
        <v>0</v>
      </c>
      <c r="N36" s="350">
        <f t="shared" si="10"/>
        <v>7</v>
      </c>
      <c r="O36" s="343">
        <f t="shared" si="1"/>
        <v>3.3018867924528301</v>
      </c>
    </row>
    <row r="37" spans="2:21" ht="13.5" customHeight="1" x14ac:dyDescent="0.2">
      <c r="B37" s="327"/>
      <c r="C37" s="328" t="s">
        <v>96</v>
      </c>
      <c r="D37" s="340">
        <v>0</v>
      </c>
      <c r="E37" s="48">
        <v>0</v>
      </c>
      <c r="F37" s="48">
        <v>0</v>
      </c>
      <c r="G37" s="48">
        <v>2</v>
      </c>
      <c r="H37" s="48">
        <v>1</v>
      </c>
      <c r="I37" s="48">
        <v>0</v>
      </c>
      <c r="J37" s="48">
        <v>2</v>
      </c>
      <c r="K37" s="48">
        <v>0</v>
      </c>
      <c r="L37" s="48">
        <v>0</v>
      </c>
      <c r="M37" s="48">
        <v>0</v>
      </c>
      <c r="N37" s="349">
        <f>SUM(D37:M37)</f>
        <v>5</v>
      </c>
      <c r="O37" s="341">
        <f t="shared" si="1"/>
        <v>2.358490566037736</v>
      </c>
    </row>
    <row r="38" spans="2:21" ht="13.5" customHeight="1" x14ac:dyDescent="0.2">
      <c r="B38" s="327"/>
      <c r="C38" s="328" t="s">
        <v>99</v>
      </c>
      <c r="D38" s="340">
        <v>0</v>
      </c>
      <c r="E38" s="48">
        <v>0</v>
      </c>
      <c r="F38" s="48">
        <v>0</v>
      </c>
      <c r="G38" s="48">
        <v>1</v>
      </c>
      <c r="H38" s="48">
        <v>1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349">
        <f>SUM(D38:M38)</f>
        <v>2</v>
      </c>
      <c r="O38" s="341">
        <f t="shared" si="1"/>
        <v>0.94339622641509435</v>
      </c>
    </row>
    <row r="39" spans="2:21" ht="17.25" customHeight="1" x14ac:dyDescent="0.25">
      <c r="B39" s="326" t="s">
        <v>108</v>
      </c>
      <c r="C39" s="326"/>
      <c r="D39" s="342">
        <f>SUM(D40:D41)</f>
        <v>0</v>
      </c>
      <c r="E39" s="47">
        <f t="shared" ref="E39:N39" si="11">SUM(E40:E41)</f>
        <v>1</v>
      </c>
      <c r="F39" s="47">
        <f t="shared" si="11"/>
        <v>1</v>
      </c>
      <c r="G39" s="47">
        <f t="shared" si="11"/>
        <v>6</v>
      </c>
      <c r="H39" s="47">
        <f t="shared" si="11"/>
        <v>7</v>
      </c>
      <c r="I39" s="47">
        <f t="shared" si="11"/>
        <v>1</v>
      </c>
      <c r="J39" s="47">
        <f t="shared" si="11"/>
        <v>0</v>
      </c>
      <c r="K39" s="47">
        <f t="shared" si="11"/>
        <v>0</v>
      </c>
      <c r="L39" s="47">
        <f t="shared" si="11"/>
        <v>0</v>
      </c>
      <c r="M39" s="47">
        <f t="shared" si="11"/>
        <v>4</v>
      </c>
      <c r="N39" s="350">
        <f t="shared" si="11"/>
        <v>20</v>
      </c>
      <c r="O39" s="343">
        <f t="shared" si="1"/>
        <v>9.433962264150944</v>
      </c>
    </row>
    <row r="40" spans="2:21" ht="13.5" customHeight="1" x14ac:dyDescent="0.2">
      <c r="B40" s="327"/>
      <c r="C40" s="328" t="s">
        <v>96</v>
      </c>
      <c r="D40" s="340">
        <v>0</v>
      </c>
      <c r="E40" s="48">
        <v>0</v>
      </c>
      <c r="F40" s="48">
        <v>1</v>
      </c>
      <c r="G40" s="48">
        <v>4</v>
      </c>
      <c r="H40" s="48">
        <v>6</v>
      </c>
      <c r="I40" s="48">
        <v>1</v>
      </c>
      <c r="J40" s="48">
        <v>0</v>
      </c>
      <c r="K40" s="48">
        <v>0</v>
      </c>
      <c r="L40" s="48">
        <v>0</v>
      </c>
      <c r="M40" s="48">
        <v>3</v>
      </c>
      <c r="N40" s="349">
        <f>SUM(D40:M40)</f>
        <v>15</v>
      </c>
      <c r="O40" s="341">
        <f t="shared" si="1"/>
        <v>7.0754716981132075</v>
      </c>
    </row>
    <row r="41" spans="2:21" ht="13.5" customHeight="1" x14ac:dyDescent="0.2">
      <c r="B41" s="327"/>
      <c r="C41" s="328" t="s">
        <v>99</v>
      </c>
      <c r="D41" s="340">
        <v>0</v>
      </c>
      <c r="E41" s="48">
        <v>1</v>
      </c>
      <c r="F41" s="48">
        <v>0</v>
      </c>
      <c r="G41" s="48">
        <v>2</v>
      </c>
      <c r="H41" s="48">
        <v>1</v>
      </c>
      <c r="I41" s="48">
        <v>0</v>
      </c>
      <c r="J41" s="48">
        <v>0</v>
      </c>
      <c r="K41" s="48">
        <v>0</v>
      </c>
      <c r="L41" s="48">
        <v>0</v>
      </c>
      <c r="M41" s="48">
        <v>1</v>
      </c>
      <c r="N41" s="349">
        <f>SUM(D41:M41)</f>
        <v>5</v>
      </c>
      <c r="O41" s="341">
        <f t="shared" si="1"/>
        <v>2.358490566037736</v>
      </c>
    </row>
    <row r="42" spans="2:21" ht="17.25" customHeight="1" x14ac:dyDescent="0.25">
      <c r="B42" s="326" t="s">
        <v>109</v>
      </c>
      <c r="C42" s="326"/>
      <c r="D42" s="342">
        <f>SUM(D43:D44)</f>
        <v>0</v>
      </c>
      <c r="E42" s="47">
        <f t="shared" ref="E42:N42" si="12">SUM(E43:E44)</f>
        <v>1</v>
      </c>
      <c r="F42" s="47">
        <f t="shared" si="12"/>
        <v>0</v>
      </c>
      <c r="G42" s="47">
        <f t="shared" si="12"/>
        <v>7</v>
      </c>
      <c r="H42" s="47">
        <f t="shared" si="12"/>
        <v>9</v>
      </c>
      <c r="I42" s="47">
        <f t="shared" si="12"/>
        <v>2</v>
      </c>
      <c r="J42" s="47">
        <f t="shared" si="12"/>
        <v>1</v>
      </c>
      <c r="K42" s="47">
        <f t="shared" si="12"/>
        <v>0</v>
      </c>
      <c r="L42" s="47">
        <f t="shared" si="12"/>
        <v>0</v>
      </c>
      <c r="M42" s="47">
        <f t="shared" si="12"/>
        <v>4</v>
      </c>
      <c r="N42" s="350">
        <f t="shared" si="12"/>
        <v>24</v>
      </c>
      <c r="O42" s="343">
        <f t="shared" si="1"/>
        <v>11.320754716981133</v>
      </c>
    </row>
    <row r="43" spans="2:21" ht="13.5" customHeight="1" x14ac:dyDescent="0.2">
      <c r="B43" s="327"/>
      <c r="C43" s="328" t="s">
        <v>96</v>
      </c>
      <c r="D43" s="340">
        <v>0</v>
      </c>
      <c r="E43" s="48">
        <v>1</v>
      </c>
      <c r="F43" s="48">
        <v>0</v>
      </c>
      <c r="G43" s="48">
        <v>3</v>
      </c>
      <c r="H43" s="48">
        <v>7</v>
      </c>
      <c r="I43" s="48">
        <v>1</v>
      </c>
      <c r="J43" s="48">
        <v>1</v>
      </c>
      <c r="K43" s="48">
        <v>0</v>
      </c>
      <c r="L43" s="48">
        <v>0</v>
      </c>
      <c r="M43" s="48">
        <v>3</v>
      </c>
      <c r="N43" s="349">
        <f>SUM(D43:M43)</f>
        <v>16</v>
      </c>
      <c r="O43" s="341">
        <f t="shared" si="1"/>
        <v>7.5471698113207548</v>
      </c>
    </row>
    <row r="44" spans="2:21" ht="13.5" customHeight="1" x14ac:dyDescent="0.2">
      <c r="B44" s="327"/>
      <c r="C44" s="328" t="s">
        <v>99</v>
      </c>
      <c r="D44" s="340">
        <v>0</v>
      </c>
      <c r="E44" s="48">
        <v>0</v>
      </c>
      <c r="F44" s="48">
        <v>0</v>
      </c>
      <c r="G44" s="48">
        <v>4</v>
      </c>
      <c r="H44" s="48">
        <v>2</v>
      </c>
      <c r="I44" s="48">
        <v>1</v>
      </c>
      <c r="J44" s="48">
        <v>0</v>
      </c>
      <c r="K44" s="48">
        <v>0</v>
      </c>
      <c r="L44" s="48">
        <v>0</v>
      </c>
      <c r="M44" s="48">
        <v>1</v>
      </c>
      <c r="N44" s="349">
        <f>SUM(D44:M44)</f>
        <v>8</v>
      </c>
      <c r="O44" s="341">
        <f t="shared" si="1"/>
        <v>3.7735849056603774</v>
      </c>
    </row>
    <row r="45" spans="2:21" ht="13.5" thickBot="1" x14ac:dyDescent="0.25">
      <c r="B45" s="327"/>
      <c r="C45" s="329"/>
      <c r="D45" s="344"/>
      <c r="E45" s="345"/>
      <c r="F45" s="346"/>
      <c r="G45" s="346"/>
      <c r="H45" s="346"/>
      <c r="I45" s="346"/>
      <c r="J45" s="346"/>
      <c r="K45" s="346"/>
      <c r="L45" s="346"/>
      <c r="M45" s="346"/>
      <c r="N45" s="351"/>
      <c r="O45" s="347"/>
    </row>
    <row r="46" spans="2:21" ht="22.5" customHeight="1" x14ac:dyDescent="0.2">
      <c r="B46" s="315" t="s">
        <v>5</v>
      </c>
      <c r="C46" s="316"/>
      <c r="D46" s="352">
        <f>SUM(D47:D48)</f>
        <v>1</v>
      </c>
      <c r="E46" s="353">
        <f>SUM(E47:E48)</f>
        <v>15</v>
      </c>
      <c r="F46" s="353">
        <f t="shared" ref="F46:L46" si="13">SUM(F47:F48)</f>
        <v>3</v>
      </c>
      <c r="G46" s="353">
        <f t="shared" si="13"/>
        <v>57</v>
      </c>
      <c r="H46" s="353">
        <f t="shared" si="13"/>
        <v>50</v>
      </c>
      <c r="I46" s="353">
        <f t="shared" si="13"/>
        <v>17</v>
      </c>
      <c r="J46" s="353">
        <f t="shared" si="13"/>
        <v>14</v>
      </c>
      <c r="K46" s="353">
        <f t="shared" si="13"/>
        <v>5</v>
      </c>
      <c r="L46" s="353">
        <f t="shared" si="13"/>
        <v>1</v>
      </c>
      <c r="M46" s="354">
        <f>SUM(M47:M48)</f>
        <v>49</v>
      </c>
      <c r="N46" s="317">
        <f>SUM(N47:N48)</f>
        <v>212</v>
      </c>
      <c r="O46" s="818">
        <f>+N46/$N$46*100</f>
        <v>100</v>
      </c>
    </row>
    <row r="47" spans="2:21" x14ac:dyDescent="0.2">
      <c r="B47" s="319"/>
      <c r="C47" s="320" t="s">
        <v>52</v>
      </c>
      <c r="D47" s="355">
        <f>+D10+D13+D16+D19+D22+D25+D28+D31+D34+D37+D40+D43</f>
        <v>1</v>
      </c>
      <c r="E47" s="321">
        <f t="shared" ref="E47:M48" si="14">+E10+E13+E16+E19+E22+E25+E28+E31+E34+E37+E40+E43</f>
        <v>11</v>
      </c>
      <c r="F47" s="321">
        <f t="shared" si="14"/>
        <v>2</v>
      </c>
      <c r="G47" s="321">
        <f t="shared" si="14"/>
        <v>29</v>
      </c>
      <c r="H47" s="321">
        <f t="shared" si="14"/>
        <v>34</v>
      </c>
      <c r="I47" s="321">
        <f t="shared" si="14"/>
        <v>14</v>
      </c>
      <c r="J47" s="321">
        <f t="shared" si="14"/>
        <v>9</v>
      </c>
      <c r="K47" s="321">
        <f t="shared" si="14"/>
        <v>1</v>
      </c>
      <c r="L47" s="321">
        <f t="shared" si="14"/>
        <v>0</v>
      </c>
      <c r="M47" s="356">
        <f t="shared" si="14"/>
        <v>33</v>
      </c>
      <c r="N47" s="321">
        <f>+N10+N13+N16+N19+N22+N25+N28+N31+N34+N37+N40+N43</f>
        <v>134</v>
      </c>
      <c r="O47" s="819">
        <f>+N47/$N$46*100</f>
        <v>63.20754716981132</v>
      </c>
      <c r="S47" s="1" t="s">
        <v>52</v>
      </c>
      <c r="T47" s="1" t="s">
        <v>53</v>
      </c>
      <c r="U47" s="1" t="s">
        <v>5</v>
      </c>
    </row>
    <row r="48" spans="2:21" x14ac:dyDescent="0.2">
      <c r="B48" s="319"/>
      <c r="C48" s="320" t="s">
        <v>99</v>
      </c>
      <c r="D48" s="355">
        <f>+D11+D14+D17+D20+D23+D26+D29+D32+D35+D38+D41+D44</f>
        <v>0</v>
      </c>
      <c r="E48" s="317">
        <f t="shared" si="14"/>
        <v>4</v>
      </c>
      <c r="F48" s="317">
        <f t="shared" si="14"/>
        <v>1</v>
      </c>
      <c r="G48" s="321">
        <f t="shared" si="14"/>
        <v>28</v>
      </c>
      <c r="H48" s="321">
        <f t="shared" si="14"/>
        <v>16</v>
      </c>
      <c r="I48" s="321">
        <f t="shared" si="14"/>
        <v>3</v>
      </c>
      <c r="J48" s="317">
        <f t="shared" si="14"/>
        <v>5</v>
      </c>
      <c r="K48" s="321">
        <f t="shared" si="14"/>
        <v>4</v>
      </c>
      <c r="L48" s="321">
        <f t="shared" si="14"/>
        <v>1</v>
      </c>
      <c r="M48" s="356">
        <f t="shared" si="14"/>
        <v>16</v>
      </c>
      <c r="N48" s="321">
        <f>+N11+N14+N17+N20+N23+N26+N29+N32+N35+N38+N41+N44</f>
        <v>78</v>
      </c>
      <c r="O48" s="819">
        <f>+N48/$N$46*100</f>
        <v>36.79245283018868</v>
      </c>
      <c r="R48" s="1" t="s">
        <v>84</v>
      </c>
      <c r="S48" s="1">
        <v>11</v>
      </c>
      <c r="T48" s="1">
        <v>4</v>
      </c>
      <c r="U48" s="1">
        <f t="shared" ref="U48:U54" si="15">SUM(S48:T48)</f>
        <v>15</v>
      </c>
    </row>
    <row r="49" spans="2:21" x14ac:dyDescent="0.2">
      <c r="B49" s="319"/>
      <c r="C49" s="319"/>
      <c r="D49" s="357"/>
      <c r="E49" s="323"/>
      <c r="F49" s="323"/>
      <c r="G49" s="323"/>
      <c r="H49" s="323"/>
      <c r="I49" s="323"/>
      <c r="J49" s="323"/>
      <c r="K49" s="323"/>
      <c r="L49" s="323"/>
      <c r="M49" s="358"/>
      <c r="N49" s="324"/>
      <c r="O49" s="821"/>
      <c r="R49" s="1" t="s">
        <v>86</v>
      </c>
      <c r="S49" s="1">
        <v>29</v>
      </c>
      <c r="T49" s="1">
        <v>28</v>
      </c>
      <c r="U49" s="1">
        <f t="shared" si="15"/>
        <v>57</v>
      </c>
    </row>
    <row r="50" spans="2:21" ht="20.25" customHeight="1" x14ac:dyDescent="0.2">
      <c r="B50" s="268"/>
      <c r="C50" s="268"/>
      <c r="D50" s="268"/>
      <c r="E50" s="268"/>
      <c r="F50" s="268"/>
      <c r="G50" s="268"/>
      <c r="H50" s="268"/>
      <c r="I50" s="268"/>
      <c r="J50" s="268"/>
      <c r="K50" s="268"/>
      <c r="L50" s="268"/>
      <c r="M50" s="314"/>
      <c r="N50" s="314"/>
      <c r="O50" s="314"/>
      <c r="R50" s="1" t="s">
        <v>87</v>
      </c>
      <c r="S50" s="1">
        <v>34</v>
      </c>
      <c r="T50" s="1">
        <v>16</v>
      </c>
      <c r="U50" s="1">
        <f t="shared" si="15"/>
        <v>50</v>
      </c>
    </row>
    <row r="51" spans="2:21" ht="20.25" customHeight="1" x14ac:dyDescent="0.2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R51" s="1" t="s">
        <v>88</v>
      </c>
      <c r="S51" s="1">
        <v>14</v>
      </c>
      <c r="T51" s="1">
        <v>3</v>
      </c>
      <c r="U51" s="1">
        <f t="shared" si="15"/>
        <v>17</v>
      </c>
    </row>
    <row r="52" spans="2:21" ht="20.25" customHeight="1" x14ac:dyDescent="0.2"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R52" s="1" t="s">
        <v>89</v>
      </c>
      <c r="S52" s="1">
        <v>9</v>
      </c>
      <c r="T52" s="1">
        <v>5</v>
      </c>
      <c r="U52" s="1">
        <f t="shared" si="15"/>
        <v>14</v>
      </c>
    </row>
    <row r="53" spans="2:21" ht="20.25" customHeight="1" x14ac:dyDescent="0.2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R53" s="1" t="s">
        <v>92</v>
      </c>
      <c r="S53" s="1">
        <v>33</v>
      </c>
      <c r="T53" s="1">
        <v>16</v>
      </c>
      <c r="U53" s="1">
        <f t="shared" si="15"/>
        <v>49</v>
      </c>
    </row>
    <row r="54" spans="2:21" ht="20.25" customHeight="1" x14ac:dyDescent="0.2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R54" s="1" t="s">
        <v>11</v>
      </c>
      <c r="S54" s="1">
        <v>4</v>
      </c>
      <c r="T54" s="1">
        <v>6</v>
      </c>
      <c r="U54" s="1">
        <f t="shared" si="15"/>
        <v>10</v>
      </c>
    </row>
    <row r="55" spans="2:21" ht="20.25" customHeight="1" x14ac:dyDescent="0.2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S55" s="1">
        <f>SUM(S48:S54)</f>
        <v>134</v>
      </c>
      <c r="T55" s="1">
        <f>SUM(T48:T54)</f>
        <v>78</v>
      </c>
      <c r="U55" s="1">
        <f>SUM(U48:U54)</f>
        <v>212</v>
      </c>
    </row>
    <row r="56" spans="2:21" ht="20.25" customHeight="1" x14ac:dyDescent="0.2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</row>
    <row r="57" spans="2:21" ht="20.25" customHeight="1" x14ac:dyDescent="0.2"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</row>
    <row r="66" spans="2:18" ht="24" customHeight="1" x14ac:dyDescent="0.2">
      <c r="B66" s="847" t="s">
        <v>158</v>
      </c>
      <c r="C66" s="847"/>
      <c r="D66" s="847"/>
      <c r="E66" s="847"/>
      <c r="F66" s="847"/>
      <c r="G66" s="847"/>
      <c r="H66" s="847"/>
      <c r="I66" s="847"/>
      <c r="J66" s="847"/>
      <c r="K66" s="847"/>
      <c r="L66" s="847"/>
      <c r="M66" s="847"/>
      <c r="N66" s="847"/>
      <c r="O66" s="847"/>
      <c r="P66" s="822"/>
      <c r="Q66" s="822"/>
      <c r="R66" s="822"/>
    </row>
    <row r="67" spans="2:18" ht="12.75" customHeight="1" x14ac:dyDescent="0.2">
      <c r="B67" s="847" t="s">
        <v>340</v>
      </c>
      <c r="C67" s="847"/>
      <c r="D67" s="847"/>
      <c r="E67" s="847"/>
      <c r="F67" s="847"/>
      <c r="G67" s="847"/>
      <c r="H67" s="847"/>
      <c r="I67" s="847"/>
      <c r="J67" s="847"/>
      <c r="K67" s="847"/>
      <c r="L67" s="847"/>
      <c r="M67" s="9"/>
      <c r="N67" s="9"/>
      <c r="O67" s="9"/>
      <c r="P67" s="9"/>
      <c r="Q67" s="9"/>
      <c r="R67" s="9"/>
    </row>
    <row r="68" spans="2:18" ht="27.75" customHeight="1" x14ac:dyDescent="0.2">
      <c r="B68" s="53" t="s">
        <v>110</v>
      </c>
      <c r="C68" s="54"/>
      <c r="D68" s="54"/>
      <c r="E68" s="55"/>
      <c r="F68" s="53"/>
      <c r="G68" s="53"/>
      <c r="H68" s="53"/>
      <c r="I68" s="53"/>
      <c r="J68" s="53"/>
      <c r="K68" s="53"/>
      <c r="L68" s="56"/>
      <c r="M68" s="56"/>
      <c r="N68" s="57"/>
      <c r="O68" s="57"/>
    </row>
    <row r="69" spans="2:18" x14ac:dyDescent="0.2">
      <c r="B69" s="58" t="s">
        <v>111</v>
      </c>
      <c r="C69" s="54"/>
      <c r="D69" s="17"/>
      <c r="E69" s="55"/>
      <c r="F69" s="53"/>
      <c r="G69" s="53"/>
      <c r="H69" s="53"/>
      <c r="I69" s="53" t="s">
        <v>112</v>
      </c>
      <c r="K69" s="53"/>
      <c r="L69" s="56"/>
      <c r="M69" s="56"/>
      <c r="N69" s="57"/>
      <c r="O69" s="57"/>
    </row>
    <row r="70" spans="2:18" x14ac:dyDescent="0.2">
      <c r="B70" s="58" t="s">
        <v>113</v>
      </c>
      <c r="C70" s="54"/>
      <c r="D70" s="17"/>
      <c r="E70" s="55"/>
      <c r="F70" s="53"/>
      <c r="G70" s="53"/>
      <c r="H70" s="53"/>
      <c r="I70" s="58" t="s">
        <v>114</v>
      </c>
      <c r="K70" s="53"/>
      <c r="L70" s="57"/>
      <c r="M70" s="59"/>
      <c r="N70" s="60"/>
      <c r="O70" s="61"/>
    </row>
    <row r="71" spans="2:18" x14ac:dyDescent="0.2">
      <c r="B71" s="58" t="s">
        <v>115</v>
      </c>
      <c r="C71" s="54"/>
      <c r="D71" s="17"/>
      <c r="E71" s="55"/>
      <c r="H71" s="62"/>
      <c r="I71" s="53" t="s">
        <v>118</v>
      </c>
      <c r="J71" s="58"/>
      <c r="K71" s="62"/>
      <c r="L71" s="56"/>
      <c r="M71" s="56"/>
      <c r="N71" s="57"/>
      <c r="O71" s="61"/>
    </row>
    <row r="72" spans="2:18" x14ac:dyDescent="0.2">
      <c r="B72" s="53" t="s">
        <v>117</v>
      </c>
      <c r="C72" s="54"/>
      <c r="D72" s="17"/>
      <c r="E72" s="55"/>
      <c r="I72" s="53" t="s">
        <v>120</v>
      </c>
      <c r="J72" s="53"/>
      <c r="L72" s="56"/>
      <c r="M72" s="56"/>
      <c r="N72" s="57"/>
      <c r="O72" s="61"/>
    </row>
    <row r="73" spans="2:18" x14ac:dyDescent="0.2">
      <c r="B73" s="53" t="s">
        <v>119</v>
      </c>
      <c r="C73" s="54"/>
      <c r="D73" s="17"/>
      <c r="E73" s="55"/>
      <c r="H73" s="55"/>
      <c r="I73" s="53" t="s">
        <v>122</v>
      </c>
      <c r="J73" s="53"/>
      <c r="K73" s="55"/>
      <c r="L73" s="56"/>
      <c r="M73" s="56"/>
      <c r="N73" s="57"/>
      <c r="O73" s="61"/>
    </row>
    <row r="74" spans="2:18" x14ac:dyDescent="0.2">
      <c r="B74" s="53" t="s">
        <v>121</v>
      </c>
      <c r="C74" s="54"/>
      <c r="D74" s="17"/>
      <c r="E74" s="55"/>
      <c r="H74" s="55"/>
      <c r="J74" s="53"/>
      <c r="K74" s="55"/>
      <c r="L74" s="56"/>
      <c r="M74" s="56"/>
      <c r="N74" s="57"/>
      <c r="O74" s="61"/>
    </row>
  </sheetData>
  <mergeCells count="8">
    <mergeCell ref="B67:L67"/>
    <mergeCell ref="B1:O1"/>
    <mergeCell ref="B3:O3"/>
    <mergeCell ref="B4:O4"/>
    <mergeCell ref="B5:O5"/>
    <mergeCell ref="D7:M7"/>
    <mergeCell ref="N7:O7"/>
    <mergeCell ref="B66:O6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ignoredErrors>
    <ignoredError sqref="N12:N43" 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H43"/>
  <sheetViews>
    <sheetView showGridLines="0" view="pageBreakPreview" topLeftCell="A37" zoomScaleNormal="100" zoomScaleSheetLayoutView="100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9.5703125" style="1" customWidth="1"/>
    <col min="3" max="3" width="15.42578125" style="1" customWidth="1"/>
    <col min="4" max="7" width="15.7109375" style="1" customWidth="1"/>
    <col min="8" max="16384" width="11.42578125" style="1"/>
  </cols>
  <sheetData>
    <row r="1" spans="2:7" ht="15.75" x14ac:dyDescent="0.2">
      <c r="B1" s="886" t="s">
        <v>335</v>
      </c>
      <c r="C1" s="886"/>
      <c r="D1" s="886"/>
      <c r="E1" s="886"/>
      <c r="F1" s="886"/>
      <c r="G1" s="886"/>
    </row>
    <row r="2" spans="2:7" ht="15.75" x14ac:dyDescent="0.2">
      <c r="B2" s="155" t="s">
        <v>0</v>
      </c>
      <c r="C2" s="123"/>
      <c r="D2" s="123"/>
      <c r="E2" s="123"/>
      <c r="F2" s="123"/>
      <c r="G2" s="123"/>
    </row>
    <row r="3" spans="2:7" ht="15.75" x14ac:dyDescent="0.2">
      <c r="B3" s="873" t="s">
        <v>183</v>
      </c>
      <c r="C3" s="873"/>
      <c r="D3" s="873"/>
      <c r="E3" s="873"/>
      <c r="F3" s="873"/>
      <c r="G3" s="873"/>
    </row>
    <row r="4" spans="2:7" ht="15.75" x14ac:dyDescent="0.2">
      <c r="B4" s="873" t="s">
        <v>184</v>
      </c>
      <c r="C4" s="873"/>
      <c r="D4" s="873"/>
      <c r="E4" s="873"/>
      <c r="F4" s="873"/>
      <c r="G4" s="873"/>
    </row>
    <row r="5" spans="2:7" ht="16.5" customHeight="1" x14ac:dyDescent="0.2">
      <c r="B5" s="853">
        <v>2019</v>
      </c>
      <c r="C5" s="853"/>
      <c r="D5" s="853"/>
      <c r="E5" s="853"/>
      <c r="F5" s="853"/>
      <c r="G5" s="853"/>
    </row>
    <row r="6" spans="2:7" ht="7.5" customHeight="1" x14ac:dyDescent="0.2">
      <c r="B6" s="123"/>
      <c r="C6" s="123"/>
      <c r="D6" s="123"/>
      <c r="E6" s="123"/>
      <c r="F6" s="123"/>
      <c r="G6" s="123"/>
    </row>
    <row r="7" spans="2:7" ht="28.5" customHeight="1" thickBot="1" x14ac:dyDescent="0.25">
      <c r="B7" s="906" t="s">
        <v>185</v>
      </c>
      <c r="C7" s="906"/>
      <c r="D7" s="907" t="s">
        <v>147</v>
      </c>
      <c r="E7" s="907"/>
      <c r="F7" s="907" t="s">
        <v>5</v>
      </c>
      <c r="G7" s="907"/>
    </row>
    <row r="8" spans="2:7" ht="26.25" customHeight="1" thickBot="1" x14ac:dyDescent="0.25">
      <c r="B8" s="713"/>
      <c r="C8" s="713" t="s">
        <v>127</v>
      </c>
      <c r="D8" s="727" t="s">
        <v>150</v>
      </c>
      <c r="E8" s="727" t="s">
        <v>151</v>
      </c>
      <c r="F8" s="732" t="s">
        <v>49</v>
      </c>
      <c r="G8" s="733" t="s">
        <v>94</v>
      </c>
    </row>
    <row r="9" spans="2:7" ht="22.5" customHeight="1" x14ac:dyDescent="0.2">
      <c r="B9" s="714" t="s">
        <v>186</v>
      </c>
      <c r="C9" s="715"/>
      <c r="D9" s="337">
        <f>SUM(D10:D11)</f>
        <v>3</v>
      </c>
      <c r="E9" s="728">
        <f>SUM(E10:E11)</f>
        <v>3</v>
      </c>
      <c r="F9" s="734">
        <f>SUM(D9:E9)</f>
        <v>6</v>
      </c>
      <c r="G9" s="735">
        <f t="shared" ref="G9:G35" si="0">F9/$F$37*100</f>
        <v>1.5503875968992249</v>
      </c>
    </row>
    <row r="10" spans="2:7" ht="12.95" customHeight="1" x14ac:dyDescent="0.2">
      <c r="B10" s="716"/>
      <c r="C10" s="717" t="s">
        <v>96</v>
      </c>
      <c r="D10" s="340">
        <v>2</v>
      </c>
      <c r="E10" s="729">
        <v>1</v>
      </c>
      <c r="F10" s="340">
        <f>SUM(D10:E10)</f>
        <v>3</v>
      </c>
      <c r="G10" s="736">
        <f t="shared" si="0"/>
        <v>0.77519379844961245</v>
      </c>
    </row>
    <row r="11" spans="2:7" ht="12.95" customHeight="1" x14ac:dyDescent="0.2">
      <c r="B11" s="716"/>
      <c r="C11" s="717" t="s">
        <v>99</v>
      </c>
      <c r="D11" s="340">
        <v>1</v>
      </c>
      <c r="E11" s="729">
        <v>2</v>
      </c>
      <c r="F11" s="340">
        <f>SUM(D11:E11)</f>
        <v>3</v>
      </c>
      <c r="G11" s="736">
        <f t="shared" si="0"/>
        <v>0.77519379844961245</v>
      </c>
    </row>
    <row r="12" spans="2:7" ht="16.5" customHeight="1" x14ac:dyDescent="0.2">
      <c r="B12" s="714" t="s">
        <v>187</v>
      </c>
      <c r="C12" s="715"/>
      <c r="D12" s="342">
        <f>SUM(D13:D14)</f>
        <v>0</v>
      </c>
      <c r="E12" s="730">
        <f>SUM(E13:E14)</f>
        <v>1</v>
      </c>
      <c r="F12" s="342">
        <f>SUM(F13:F14)</f>
        <v>1</v>
      </c>
      <c r="G12" s="737">
        <f t="shared" si="0"/>
        <v>0.2583979328165375</v>
      </c>
    </row>
    <row r="13" spans="2:7" ht="12.95" customHeight="1" x14ac:dyDescent="0.2">
      <c r="B13" s="716"/>
      <c r="C13" s="717" t="s">
        <v>96</v>
      </c>
      <c r="D13" s="340">
        <v>0</v>
      </c>
      <c r="E13" s="729">
        <v>0</v>
      </c>
      <c r="F13" s="340">
        <f t="shared" ref="F13:F35" si="1">SUM(D13:E13)</f>
        <v>0</v>
      </c>
      <c r="G13" s="736">
        <f t="shared" si="0"/>
        <v>0</v>
      </c>
    </row>
    <row r="14" spans="2:7" ht="12.95" customHeight="1" x14ac:dyDescent="0.2">
      <c r="B14" s="716"/>
      <c r="C14" s="717" t="s">
        <v>99</v>
      </c>
      <c r="D14" s="340">
        <v>0</v>
      </c>
      <c r="E14" s="729">
        <v>1</v>
      </c>
      <c r="F14" s="340">
        <f t="shared" si="1"/>
        <v>1</v>
      </c>
      <c r="G14" s="736">
        <f t="shared" si="0"/>
        <v>0.2583979328165375</v>
      </c>
    </row>
    <row r="15" spans="2:7" ht="16.5" customHeight="1" x14ac:dyDescent="0.2">
      <c r="B15" s="714" t="s">
        <v>188</v>
      </c>
      <c r="C15" s="715"/>
      <c r="D15" s="342">
        <f>SUM(D16:D17)</f>
        <v>13</v>
      </c>
      <c r="E15" s="730">
        <f>SUM(E16:E17)</f>
        <v>4</v>
      </c>
      <c r="F15" s="342">
        <f t="shared" si="1"/>
        <v>17</v>
      </c>
      <c r="G15" s="737">
        <f t="shared" si="0"/>
        <v>4.3927648578811365</v>
      </c>
    </row>
    <row r="16" spans="2:7" ht="12.95" customHeight="1" x14ac:dyDescent="0.2">
      <c r="B16" s="718"/>
      <c r="C16" s="717" t="s">
        <v>96</v>
      </c>
      <c r="D16" s="340">
        <v>9</v>
      </c>
      <c r="E16" s="729">
        <v>4</v>
      </c>
      <c r="F16" s="340">
        <f t="shared" si="1"/>
        <v>13</v>
      </c>
      <c r="G16" s="736">
        <f t="shared" si="0"/>
        <v>3.3591731266149871</v>
      </c>
    </row>
    <row r="17" spans="2:7" ht="12.95" customHeight="1" x14ac:dyDescent="0.2">
      <c r="B17" s="716"/>
      <c r="C17" s="717" t="s">
        <v>99</v>
      </c>
      <c r="D17" s="340">
        <v>4</v>
      </c>
      <c r="E17" s="729">
        <v>0</v>
      </c>
      <c r="F17" s="340">
        <f t="shared" si="1"/>
        <v>4</v>
      </c>
      <c r="G17" s="736">
        <f t="shared" si="0"/>
        <v>1.03359173126615</v>
      </c>
    </row>
    <row r="18" spans="2:7" ht="16.5" customHeight="1" x14ac:dyDescent="0.2">
      <c r="B18" s="714" t="s">
        <v>189</v>
      </c>
      <c r="C18" s="715"/>
      <c r="D18" s="342">
        <f>SUM(D19:D20)</f>
        <v>22</v>
      </c>
      <c r="E18" s="730">
        <f>SUM(E19:E20)</f>
        <v>11</v>
      </c>
      <c r="F18" s="342">
        <f t="shared" si="1"/>
        <v>33</v>
      </c>
      <c r="G18" s="737">
        <f t="shared" si="0"/>
        <v>8.5271317829457356</v>
      </c>
    </row>
    <row r="19" spans="2:7" ht="12.95" customHeight="1" x14ac:dyDescent="0.2">
      <c r="B19" s="718"/>
      <c r="C19" s="717" t="s">
        <v>96</v>
      </c>
      <c r="D19" s="340">
        <v>18</v>
      </c>
      <c r="E19" s="729">
        <v>6</v>
      </c>
      <c r="F19" s="340">
        <f t="shared" si="1"/>
        <v>24</v>
      </c>
      <c r="G19" s="736">
        <f t="shared" si="0"/>
        <v>6.2015503875968996</v>
      </c>
    </row>
    <row r="20" spans="2:7" ht="12.95" customHeight="1" x14ac:dyDescent="0.2">
      <c r="B20" s="716"/>
      <c r="C20" s="717" t="s">
        <v>99</v>
      </c>
      <c r="D20" s="340">
        <v>4</v>
      </c>
      <c r="E20" s="729">
        <v>5</v>
      </c>
      <c r="F20" s="340">
        <f t="shared" si="1"/>
        <v>9</v>
      </c>
      <c r="G20" s="736">
        <f t="shared" si="0"/>
        <v>2.3255813953488373</v>
      </c>
    </row>
    <row r="21" spans="2:7" ht="16.5" customHeight="1" x14ac:dyDescent="0.2">
      <c r="B21" s="714" t="s">
        <v>190</v>
      </c>
      <c r="C21" s="715"/>
      <c r="D21" s="342">
        <f>SUM(D22:D23)</f>
        <v>31</v>
      </c>
      <c r="E21" s="730">
        <f>SUM(E22:E23)</f>
        <v>3</v>
      </c>
      <c r="F21" s="342">
        <f t="shared" si="1"/>
        <v>34</v>
      </c>
      <c r="G21" s="737">
        <f t="shared" si="0"/>
        <v>8.7855297157622729</v>
      </c>
    </row>
    <row r="22" spans="2:7" ht="12.95" customHeight="1" x14ac:dyDescent="0.2">
      <c r="B22" s="718"/>
      <c r="C22" s="717" t="s">
        <v>96</v>
      </c>
      <c r="D22" s="340">
        <v>20</v>
      </c>
      <c r="E22" s="729">
        <v>2</v>
      </c>
      <c r="F22" s="340">
        <f t="shared" si="1"/>
        <v>22</v>
      </c>
      <c r="G22" s="736">
        <f t="shared" si="0"/>
        <v>5.684754521963824</v>
      </c>
    </row>
    <row r="23" spans="2:7" ht="12.95" customHeight="1" x14ac:dyDescent="0.2">
      <c r="B23" s="716"/>
      <c r="C23" s="717" t="s">
        <v>99</v>
      </c>
      <c r="D23" s="340">
        <v>11</v>
      </c>
      <c r="E23" s="729">
        <v>1</v>
      </c>
      <c r="F23" s="340">
        <f t="shared" si="1"/>
        <v>12</v>
      </c>
      <c r="G23" s="736">
        <f t="shared" si="0"/>
        <v>3.1007751937984498</v>
      </c>
    </row>
    <row r="24" spans="2:7" ht="16.5" customHeight="1" x14ac:dyDescent="0.2">
      <c r="B24" s="714" t="s">
        <v>191</v>
      </c>
      <c r="C24" s="715"/>
      <c r="D24" s="342">
        <f>SUM(D25:D26)</f>
        <v>32</v>
      </c>
      <c r="E24" s="730">
        <f>SUM(E25:E26)</f>
        <v>3</v>
      </c>
      <c r="F24" s="342">
        <f t="shared" si="1"/>
        <v>35</v>
      </c>
      <c r="G24" s="737">
        <f t="shared" si="0"/>
        <v>9.043927648578812</v>
      </c>
    </row>
    <row r="25" spans="2:7" ht="12.95" customHeight="1" x14ac:dyDescent="0.2">
      <c r="B25" s="718"/>
      <c r="C25" s="717" t="s">
        <v>96</v>
      </c>
      <c r="D25" s="340">
        <v>24</v>
      </c>
      <c r="E25" s="729">
        <v>2</v>
      </c>
      <c r="F25" s="340">
        <f t="shared" si="1"/>
        <v>26</v>
      </c>
      <c r="G25" s="736">
        <f t="shared" si="0"/>
        <v>6.7183462532299743</v>
      </c>
    </row>
    <row r="26" spans="2:7" ht="12.95" customHeight="1" x14ac:dyDescent="0.2">
      <c r="B26" s="716"/>
      <c r="C26" s="717" t="s">
        <v>99</v>
      </c>
      <c r="D26" s="340">
        <v>8</v>
      </c>
      <c r="E26" s="729">
        <v>1</v>
      </c>
      <c r="F26" s="340">
        <f t="shared" si="1"/>
        <v>9</v>
      </c>
      <c r="G26" s="736">
        <f t="shared" si="0"/>
        <v>2.3255813953488373</v>
      </c>
    </row>
    <row r="27" spans="2:7" ht="16.5" customHeight="1" x14ac:dyDescent="0.2">
      <c r="B27" s="714" t="s">
        <v>192</v>
      </c>
      <c r="C27" s="715"/>
      <c r="D27" s="342">
        <f>SUM(D28:D29)</f>
        <v>40</v>
      </c>
      <c r="E27" s="730">
        <f>SUM(E28:E29)</f>
        <v>190</v>
      </c>
      <c r="F27" s="342">
        <f t="shared" si="1"/>
        <v>230</v>
      </c>
      <c r="G27" s="737">
        <f t="shared" si="0"/>
        <v>59.431524547803619</v>
      </c>
    </row>
    <row r="28" spans="2:7" ht="12.95" customHeight="1" x14ac:dyDescent="0.2">
      <c r="B28" s="719"/>
      <c r="C28" s="717" t="s">
        <v>52</v>
      </c>
      <c r="D28" s="340">
        <v>27</v>
      </c>
      <c r="E28" s="729">
        <v>117</v>
      </c>
      <c r="F28" s="340">
        <f t="shared" si="1"/>
        <v>144</v>
      </c>
      <c r="G28" s="736">
        <f t="shared" si="0"/>
        <v>37.209302325581397</v>
      </c>
    </row>
    <row r="29" spans="2:7" ht="12.95" customHeight="1" x14ac:dyDescent="0.2">
      <c r="B29" s="719"/>
      <c r="C29" s="717" t="s">
        <v>53</v>
      </c>
      <c r="D29" s="340">
        <v>13</v>
      </c>
      <c r="E29" s="729">
        <v>73</v>
      </c>
      <c r="F29" s="340">
        <f t="shared" si="1"/>
        <v>86</v>
      </c>
      <c r="G29" s="736">
        <f t="shared" si="0"/>
        <v>22.222222222222221</v>
      </c>
    </row>
    <row r="30" spans="2:7" ht="16.5" customHeight="1" x14ac:dyDescent="0.2">
      <c r="B30" s="714" t="s">
        <v>193</v>
      </c>
      <c r="C30" s="715"/>
      <c r="D30" s="342">
        <f>SUM(D31:D32)</f>
        <v>13</v>
      </c>
      <c r="E30" s="730">
        <f>SUM(E31:E32)</f>
        <v>1</v>
      </c>
      <c r="F30" s="342">
        <f t="shared" si="1"/>
        <v>14</v>
      </c>
      <c r="G30" s="737">
        <f t="shared" si="0"/>
        <v>3.6175710594315245</v>
      </c>
    </row>
    <row r="31" spans="2:7" ht="12.95" customHeight="1" x14ac:dyDescent="0.2">
      <c r="B31" s="719"/>
      <c r="C31" s="717" t="s">
        <v>52</v>
      </c>
      <c r="D31" s="340">
        <v>6</v>
      </c>
      <c r="E31" s="729">
        <v>1</v>
      </c>
      <c r="F31" s="340">
        <f t="shared" si="1"/>
        <v>7</v>
      </c>
      <c r="G31" s="736">
        <f t="shared" si="0"/>
        <v>1.8087855297157622</v>
      </c>
    </row>
    <row r="32" spans="2:7" ht="12.95" customHeight="1" x14ac:dyDescent="0.2">
      <c r="B32" s="719"/>
      <c r="C32" s="717" t="s">
        <v>99</v>
      </c>
      <c r="D32" s="340">
        <v>7</v>
      </c>
      <c r="E32" s="729">
        <v>0</v>
      </c>
      <c r="F32" s="340">
        <f t="shared" si="1"/>
        <v>7</v>
      </c>
      <c r="G32" s="736">
        <f t="shared" si="0"/>
        <v>1.8087855297157622</v>
      </c>
    </row>
    <row r="33" spans="2:8" ht="16.5" customHeight="1" x14ac:dyDescent="0.2">
      <c r="B33" s="714" t="s">
        <v>194</v>
      </c>
      <c r="C33" s="715"/>
      <c r="D33" s="342">
        <f>SUM(D34:D35)</f>
        <v>13</v>
      </c>
      <c r="E33" s="730">
        <f>SUM(E34:E35)</f>
        <v>4</v>
      </c>
      <c r="F33" s="342">
        <f t="shared" si="1"/>
        <v>17</v>
      </c>
      <c r="G33" s="737">
        <f t="shared" si="0"/>
        <v>4.3927648578811365</v>
      </c>
    </row>
    <row r="34" spans="2:8" ht="12.95" customHeight="1" x14ac:dyDescent="0.2">
      <c r="B34" s="719"/>
      <c r="C34" s="717" t="s">
        <v>52</v>
      </c>
      <c r="D34" s="340">
        <v>7</v>
      </c>
      <c r="E34" s="729">
        <v>1</v>
      </c>
      <c r="F34" s="340">
        <f t="shared" si="1"/>
        <v>8</v>
      </c>
      <c r="G34" s="736">
        <f t="shared" si="0"/>
        <v>2.0671834625323</v>
      </c>
    </row>
    <row r="35" spans="2:8" ht="12.95" customHeight="1" x14ac:dyDescent="0.2">
      <c r="B35" s="719"/>
      <c r="C35" s="717" t="s">
        <v>99</v>
      </c>
      <c r="D35" s="340">
        <v>6</v>
      </c>
      <c r="E35" s="729">
        <v>3</v>
      </c>
      <c r="F35" s="340">
        <f t="shared" si="1"/>
        <v>9</v>
      </c>
      <c r="G35" s="736">
        <f t="shared" si="0"/>
        <v>2.3255813953488373</v>
      </c>
    </row>
    <row r="36" spans="2:8" ht="14.25" customHeight="1" thickBot="1" x14ac:dyDescent="0.25">
      <c r="B36" s="719"/>
      <c r="C36" s="719"/>
      <c r="D36" s="731"/>
      <c r="E36" s="707"/>
      <c r="F36" s="738"/>
      <c r="G36" s="739"/>
    </row>
    <row r="37" spans="2:8" ht="19.5" customHeight="1" x14ac:dyDescent="0.2">
      <c r="B37" s="720" t="s">
        <v>133</v>
      </c>
      <c r="C37" s="721"/>
      <c r="D37" s="352">
        <f>+D38+D39</f>
        <v>167</v>
      </c>
      <c r="E37" s="354">
        <f>+E38+E39</f>
        <v>220</v>
      </c>
      <c r="F37" s="317">
        <f>+F38+F39</f>
        <v>387</v>
      </c>
      <c r="G37" s="722">
        <f>F37/$F$37*100</f>
        <v>100</v>
      </c>
    </row>
    <row r="38" spans="2:8" ht="13.5" customHeight="1" x14ac:dyDescent="0.2">
      <c r="B38" s="721"/>
      <c r="C38" s="723" t="s">
        <v>96</v>
      </c>
      <c r="D38" s="355">
        <f t="shared" ref="D38:F39" si="2">SUM(D10,D13,D16,D19,D22,D25,D28,D31,D34)</f>
        <v>113</v>
      </c>
      <c r="E38" s="356">
        <f>SUM(E10,E13,E16,E19,E22,E25,E28,E31,E34)</f>
        <v>134</v>
      </c>
      <c r="F38" s="321">
        <f t="shared" si="2"/>
        <v>247</v>
      </c>
      <c r="G38" s="724">
        <f>F38/$F$37*100</f>
        <v>63.824289405684752</v>
      </c>
    </row>
    <row r="39" spans="2:8" ht="13.5" customHeight="1" x14ac:dyDescent="0.2">
      <c r="B39" s="721"/>
      <c r="C39" s="723" t="s">
        <v>99</v>
      </c>
      <c r="D39" s="355">
        <f t="shared" si="2"/>
        <v>54</v>
      </c>
      <c r="E39" s="356">
        <f>SUM(E11,E14,E17,E20,E23,E26,E29,E32,E35)</f>
        <v>86</v>
      </c>
      <c r="F39" s="321">
        <f t="shared" si="2"/>
        <v>140</v>
      </c>
      <c r="G39" s="724">
        <f>F39/$F$37*100</f>
        <v>36.175710594315248</v>
      </c>
    </row>
    <row r="40" spans="2:8" ht="13.5" customHeight="1" x14ac:dyDescent="0.2">
      <c r="B40" s="721"/>
      <c r="C40" s="721"/>
      <c r="D40" s="740"/>
      <c r="E40" s="741"/>
      <c r="F40" s="725"/>
      <c r="G40" s="726"/>
    </row>
    <row r="41" spans="2:8" ht="6.75" customHeight="1" x14ac:dyDescent="0.2">
      <c r="B41" s="156"/>
      <c r="C41" s="156"/>
      <c r="D41" s="156"/>
      <c r="E41" s="156"/>
      <c r="F41" s="156"/>
      <c r="G41" s="156"/>
    </row>
    <row r="42" spans="2:8" ht="9" customHeight="1" x14ac:dyDescent="0.2">
      <c r="B42" s="905" t="s">
        <v>181</v>
      </c>
      <c r="C42" s="905"/>
      <c r="D42" s="905"/>
      <c r="E42" s="905"/>
      <c r="F42" s="905"/>
      <c r="G42" s="905"/>
      <c r="H42" s="905"/>
    </row>
    <row r="43" spans="2:8" ht="10.5" customHeight="1" x14ac:dyDescent="0.2">
      <c r="B43" s="867" t="s">
        <v>182</v>
      </c>
      <c r="C43" s="867"/>
      <c r="D43" s="867"/>
      <c r="E43" s="867"/>
      <c r="F43" s="867"/>
      <c r="G43" s="867"/>
      <c r="H43" s="867"/>
    </row>
  </sheetData>
  <mergeCells count="9">
    <mergeCell ref="B42:H42"/>
    <mergeCell ref="B43:H43"/>
    <mergeCell ref="B1:G1"/>
    <mergeCell ref="B3:G3"/>
    <mergeCell ref="B4:G4"/>
    <mergeCell ref="B5:G5"/>
    <mergeCell ref="B7:C7"/>
    <mergeCell ref="D7:E7"/>
    <mergeCell ref="F7:G7"/>
  </mergeCells>
  <printOptions horizontalCentered="1" verticalCentered="1"/>
  <pageMargins left="0" right="0" top="0" bottom="0" header="0" footer="0"/>
  <pageSetup paperSize="9" scale="90" orientation="portrait" r:id="rId1"/>
  <ignoredErrors>
    <ignoredError sqref="F12:F31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R65"/>
  <sheetViews>
    <sheetView showGridLines="0" view="pageBreakPreview" topLeftCell="A43" zoomScale="84" zoomScaleNormal="96" zoomScaleSheetLayoutView="84" workbookViewId="0">
      <selection activeCell="B53" sqref="B53:H53"/>
    </sheetView>
  </sheetViews>
  <sheetFormatPr baseColWidth="10" defaultRowHeight="12.75" x14ac:dyDescent="0.2"/>
  <cols>
    <col min="1" max="1" width="12.42578125" style="1" customWidth="1"/>
    <col min="2" max="17" width="6.28515625" style="1" customWidth="1"/>
    <col min="18" max="19" width="6.42578125" style="1" customWidth="1"/>
    <col min="20" max="20" width="9" style="1" customWidth="1"/>
    <col min="21" max="16384" width="11.42578125" style="1"/>
  </cols>
  <sheetData>
    <row r="1" spans="1:44" ht="20.25" x14ac:dyDescent="0.2">
      <c r="A1" s="910" t="s">
        <v>195</v>
      </c>
      <c r="B1" s="910"/>
      <c r="C1" s="910"/>
      <c r="D1" s="910"/>
      <c r="E1" s="910"/>
      <c r="F1" s="910"/>
      <c r="G1" s="910"/>
      <c r="H1" s="910"/>
      <c r="I1" s="910"/>
      <c r="J1" s="910"/>
      <c r="K1" s="910"/>
      <c r="L1" s="910"/>
      <c r="M1" s="910"/>
      <c r="N1" s="910"/>
      <c r="O1" s="910"/>
      <c r="P1" s="910"/>
      <c r="Q1" s="910"/>
      <c r="R1" s="910"/>
      <c r="S1" s="910"/>
      <c r="T1" s="910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20.25" x14ac:dyDescent="0.3">
      <c r="A2" s="2" t="s">
        <v>0</v>
      </c>
      <c r="B2" s="2"/>
      <c r="C2" s="2"/>
      <c r="D2" s="2"/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ht="20.25" x14ac:dyDescent="0.2">
      <c r="A3" s="910" t="s">
        <v>1</v>
      </c>
      <c r="B3" s="910"/>
      <c r="C3" s="910"/>
      <c r="D3" s="910"/>
      <c r="E3" s="910"/>
      <c r="F3" s="910"/>
      <c r="G3" s="910"/>
      <c r="H3" s="910"/>
      <c r="I3" s="910"/>
      <c r="J3" s="910"/>
      <c r="K3" s="910"/>
      <c r="L3" s="910"/>
      <c r="M3" s="910"/>
      <c r="N3" s="910"/>
      <c r="O3" s="910"/>
      <c r="P3" s="910"/>
      <c r="Q3" s="910"/>
      <c r="R3" s="910"/>
      <c r="S3" s="910"/>
      <c r="T3" s="910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20.25" x14ac:dyDescent="0.2">
      <c r="A4" s="910" t="s">
        <v>2</v>
      </c>
      <c r="B4" s="910"/>
      <c r="C4" s="910"/>
      <c r="D4" s="910"/>
      <c r="E4" s="910"/>
      <c r="F4" s="910"/>
      <c r="G4" s="910"/>
      <c r="H4" s="910"/>
      <c r="I4" s="910"/>
      <c r="J4" s="910"/>
      <c r="K4" s="910"/>
      <c r="L4" s="910"/>
      <c r="M4" s="910"/>
      <c r="N4" s="910"/>
      <c r="O4" s="910"/>
      <c r="P4" s="910"/>
      <c r="Q4" s="910"/>
      <c r="R4" s="910"/>
      <c r="S4" s="910"/>
      <c r="T4" s="910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20.25" x14ac:dyDescent="0.2">
      <c r="A5" s="910">
        <v>2019</v>
      </c>
      <c r="B5" s="910"/>
      <c r="C5" s="910"/>
      <c r="D5" s="910"/>
      <c r="E5" s="910"/>
      <c r="F5" s="910"/>
      <c r="G5" s="910"/>
      <c r="H5" s="910"/>
      <c r="I5" s="910"/>
      <c r="J5" s="910"/>
      <c r="K5" s="910"/>
      <c r="L5" s="910"/>
      <c r="M5" s="910"/>
      <c r="N5" s="910"/>
      <c r="O5" s="910"/>
      <c r="P5" s="910"/>
      <c r="Q5" s="910"/>
      <c r="R5" s="910"/>
      <c r="S5" s="910"/>
      <c r="T5" s="910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7" spans="1:44" ht="25.5" customHeight="1" thickBot="1" x14ac:dyDescent="0.25">
      <c r="A7" s="911" t="s">
        <v>298</v>
      </c>
      <c r="B7" s="851" t="s">
        <v>299</v>
      </c>
      <c r="C7" s="851"/>
      <c r="D7" s="851"/>
      <c r="E7" s="851"/>
      <c r="F7" s="851"/>
      <c r="G7" s="851"/>
      <c r="H7" s="851"/>
      <c r="I7" s="851"/>
      <c r="J7" s="851"/>
      <c r="K7" s="851"/>
      <c r="L7" s="851"/>
      <c r="M7" s="851"/>
      <c r="N7" s="851"/>
      <c r="O7" s="851"/>
      <c r="P7" s="851"/>
      <c r="Q7" s="851"/>
      <c r="R7" s="851"/>
      <c r="S7" s="851"/>
      <c r="T7" s="851"/>
    </row>
    <row r="8" spans="1:44" ht="25.5" customHeight="1" thickBot="1" x14ac:dyDescent="0.25">
      <c r="A8" s="911"/>
      <c r="B8" s="912" t="s">
        <v>48</v>
      </c>
      <c r="C8" s="912"/>
      <c r="D8" s="908">
        <v>10</v>
      </c>
      <c r="E8" s="908"/>
      <c r="F8" s="908">
        <v>11</v>
      </c>
      <c r="G8" s="908"/>
      <c r="H8" s="908">
        <v>12</v>
      </c>
      <c r="I8" s="908"/>
      <c r="J8" s="908">
        <v>14</v>
      </c>
      <c r="K8" s="908"/>
      <c r="L8" s="908">
        <v>15</v>
      </c>
      <c r="M8" s="908"/>
      <c r="N8" s="908">
        <v>16</v>
      </c>
      <c r="O8" s="908"/>
      <c r="P8" s="908">
        <v>17</v>
      </c>
      <c r="Q8" s="908"/>
      <c r="R8" s="908" t="s">
        <v>300</v>
      </c>
      <c r="S8" s="908"/>
      <c r="T8" s="908" t="s">
        <v>5</v>
      </c>
    </row>
    <row r="9" spans="1:44" ht="57" customHeight="1" thickBot="1" x14ac:dyDescent="0.25">
      <c r="A9" s="911"/>
      <c r="B9" s="747" t="s">
        <v>52</v>
      </c>
      <c r="C9" s="747" t="s">
        <v>53</v>
      </c>
      <c r="D9" s="747" t="s">
        <v>52</v>
      </c>
      <c r="E9" s="747" t="s">
        <v>53</v>
      </c>
      <c r="F9" s="747" t="s">
        <v>52</v>
      </c>
      <c r="G9" s="747" t="s">
        <v>53</v>
      </c>
      <c r="H9" s="747" t="s">
        <v>52</v>
      </c>
      <c r="I9" s="747" t="s">
        <v>53</v>
      </c>
      <c r="J9" s="747" t="s">
        <v>52</v>
      </c>
      <c r="K9" s="747" t="s">
        <v>53</v>
      </c>
      <c r="L9" s="747" t="s">
        <v>52</v>
      </c>
      <c r="M9" s="747" t="s">
        <v>53</v>
      </c>
      <c r="N9" s="747" t="s">
        <v>52</v>
      </c>
      <c r="O9" s="747" t="s">
        <v>53</v>
      </c>
      <c r="P9" s="747" t="s">
        <v>52</v>
      </c>
      <c r="Q9" s="747" t="s">
        <v>53</v>
      </c>
      <c r="R9" s="747" t="s">
        <v>52</v>
      </c>
      <c r="S9" s="747" t="s">
        <v>53</v>
      </c>
      <c r="T9" s="909"/>
    </row>
    <row r="10" spans="1:44" ht="24.75" customHeight="1" x14ac:dyDescent="0.2">
      <c r="A10" s="742">
        <v>120</v>
      </c>
      <c r="B10" s="748">
        <v>0</v>
      </c>
      <c r="C10" s="749">
        <v>0</v>
      </c>
      <c r="D10" s="749">
        <v>0</v>
      </c>
      <c r="E10" s="749">
        <v>0</v>
      </c>
      <c r="F10" s="749">
        <v>0</v>
      </c>
      <c r="G10" s="749">
        <v>0</v>
      </c>
      <c r="H10" s="749">
        <v>0</v>
      </c>
      <c r="I10" s="749">
        <v>0</v>
      </c>
      <c r="J10" s="749">
        <v>0</v>
      </c>
      <c r="K10" s="749">
        <v>0</v>
      </c>
      <c r="L10" s="749">
        <v>0</v>
      </c>
      <c r="M10" s="749">
        <v>0</v>
      </c>
      <c r="N10" s="749">
        <v>9</v>
      </c>
      <c r="O10" s="749">
        <v>3</v>
      </c>
      <c r="P10" s="750">
        <v>19</v>
      </c>
      <c r="Q10" s="749">
        <v>27</v>
      </c>
      <c r="R10" s="750">
        <f>+B10+D10+F10+H10+J10+L10+N10+P10</f>
        <v>28</v>
      </c>
      <c r="S10" s="750">
        <f>+C10+E10+G10+I10+K10+M10+O10+Q10</f>
        <v>30</v>
      </c>
      <c r="T10" s="753">
        <f>SUM(R10+S10)</f>
        <v>58</v>
      </c>
    </row>
    <row r="11" spans="1:44" x14ac:dyDescent="0.2">
      <c r="A11" s="742">
        <v>243</v>
      </c>
      <c r="B11" s="540">
        <v>0</v>
      </c>
      <c r="C11" s="163">
        <v>0</v>
      </c>
      <c r="D11" s="163">
        <v>0</v>
      </c>
      <c r="E11" s="163">
        <v>0</v>
      </c>
      <c r="F11" s="163">
        <v>0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2">
        <v>1</v>
      </c>
      <c r="Q11" s="163">
        <v>2</v>
      </c>
      <c r="R11" s="162">
        <f>+B11+D11+F11+H11+J11+L11+N11+P11</f>
        <v>1</v>
      </c>
      <c r="S11" s="162">
        <f>+C11+E11+G11+I11+K11+M11+O11+Q11</f>
        <v>2</v>
      </c>
      <c r="T11" s="754">
        <f t="shared" ref="T11:T47" si="0">SUM(R11+S11)</f>
        <v>3</v>
      </c>
    </row>
    <row r="12" spans="1:44" x14ac:dyDescent="0.2">
      <c r="A12" s="742">
        <v>246</v>
      </c>
      <c r="B12" s="540">
        <v>0</v>
      </c>
      <c r="C12" s="163">
        <v>0</v>
      </c>
      <c r="D12" s="163">
        <v>0</v>
      </c>
      <c r="E12" s="163">
        <v>0</v>
      </c>
      <c r="F12" s="163">
        <v>0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  <c r="M12" s="163">
        <v>0</v>
      </c>
      <c r="N12" s="163">
        <v>0</v>
      </c>
      <c r="O12" s="163">
        <v>0</v>
      </c>
      <c r="P12" s="162">
        <v>1</v>
      </c>
      <c r="Q12" s="163">
        <v>0</v>
      </c>
      <c r="R12" s="162">
        <f t="shared" ref="R12:S26" si="1">+B12+D12+F12+H12+J12+L12+N12+P12</f>
        <v>1</v>
      </c>
      <c r="S12" s="163">
        <f t="shared" si="1"/>
        <v>0</v>
      </c>
      <c r="T12" s="754">
        <f t="shared" si="0"/>
        <v>1</v>
      </c>
    </row>
    <row r="13" spans="1:44" x14ac:dyDescent="0.2">
      <c r="A13" s="742">
        <v>265</v>
      </c>
      <c r="B13" s="540">
        <v>4</v>
      </c>
      <c r="C13" s="163">
        <v>6</v>
      </c>
      <c r="D13" s="163">
        <v>1</v>
      </c>
      <c r="E13" s="163">
        <v>0</v>
      </c>
      <c r="F13" s="163">
        <v>0</v>
      </c>
      <c r="G13" s="163">
        <v>2</v>
      </c>
      <c r="H13" s="163">
        <v>0</v>
      </c>
      <c r="I13" s="163">
        <v>1</v>
      </c>
      <c r="J13" s="163">
        <v>1</v>
      </c>
      <c r="K13" s="163">
        <v>0</v>
      </c>
      <c r="L13" s="163">
        <v>0</v>
      </c>
      <c r="M13" s="163">
        <v>0</v>
      </c>
      <c r="N13" s="163">
        <v>1</v>
      </c>
      <c r="O13" s="163">
        <v>1</v>
      </c>
      <c r="P13" s="163">
        <v>0</v>
      </c>
      <c r="Q13" s="163">
        <v>0</v>
      </c>
      <c r="R13" s="162">
        <f t="shared" si="1"/>
        <v>7</v>
      </c>
      <c r="S13" s="162">
        <f t="shared" si="1"/>
        <v>10</v>
      </c>
      <c r="T13" s="754">
        <f t="shared" si="0"/>
        <v>17</v>
      </c>
    </row>
    <row r="14" spans="1:44" x14ac:dyDescent="0.2">
      <c r="A14" s="742">
        <v>381</v>
      </c>
      <c r="B14" s="540">
        <v>0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1</v>
      </c>
      <c r="L14" s="163">
        <v>0</v>
      </c>
      <c r="M14" s="163">
        <v>0</v>
      </c>
      <c r="N14" s="163">
        <v>0</v>
      </c>
      <c r="O14" s="163">
        <v>0</v>
      </c>
      <c r="P14" s="162">
        <v>3</v>
      </c>
      <c r="Q14" s="163">
        <v>1</v>
      </c>
      <c r="R14" s="162">
        <f t="shared" si="1"/>
        <v>3</v>
      </c>
      <c r="S14" s="162">
        <f t="shared" si="1"/>
        <v>2</v>
      </c>
      <c r="T14" s="754">
        <f t="shared" si="0"/>
        <v>5</v>
      </c>
    </row>
    <row r="15" spans="1:44" x14ac:dyDescent="0.2">
      <c r="A15" s="742">
        <v>391</v>
      </c>
      <c r="B15" s="540">
        <v>0</v>
      </c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1</v>
      </c>
      <c r="R15" s="163">
        <f t="shared" si="1"/>
        <v>0</v>
      </c>
      <c r="S15" s="162">
        <f t="shared" si="1"/>
        <v>1</v>
      </c>
      <c r="T15" s="754">
        <f t="shared" si="0"/>
        <v>1</v>
      </c>
    </row>
    <row r="16" spans="1:44" x14ac:dyDescent="0.2">
      <c r="A16" s="742">
        <v>394</v>
      </c>
      <c r="B16" s="540">
        <v>0</v>
      </c>
      <c r="C16" s="163">
        <v>0</v>
      </c>
      <c r="D16" s="163">
        <v>0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  <c r="M16" s="163">
        <v>0</v>
      </c>
      <c r="N16" s="163">
        <v>5</v>
      </c>
      <c r="O16" s="163">
        <v>0</v>
      </c>
      <c r="P16" s="162">
        <v>19</v>
      </c>
      <c r="Q16" s="163">
        <v>0</v>
      </c>
      <c r="R16" s="162">
        <f t="shared" si="1"/>
        <v>24</v>
      </c>
      <c r="S16" s="163">
        <f t="shared" si="1"/>
        <v>0</v>
      </c>
      <c r="T16" s="754">
        <f t="shared" si="0"/>
        <v>24</v>
      </c>
    </row>
    <row r="17" spans="1:20" x14ac:dyDescent="0.2">
      <c r="A17" s="742">
        <v>413</v>
      </c>
      <c r="B17" s="540">
        <v>0</v>
      </c>
      <c r="C17" s="163">
        <v>0</v>
      </c>
      <c r="D17" s="163">
        <v>0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  <c r="M17" s="163">
        <v>0</v>
      </c>
      <c r="N17" s="163">
        <v>0</v>
      </c>
      <c r="O17" s="163">
        <v>0</v>
      </c>
      <c r="P17" s="163">
        <v>0</v>
      </c>
      <c r="Q17" s="163">
        <v>1</v>
      </c>
      <c r="R17" s="163">
        <f t="shared" si="1"/>
        <v>0</v>
      </c>
      <c r="S17" s="162">
        <f t="shared" si="1"/>
        <v>1</v>
      </c>
      <c r="T17" s="754">
        <f t="shared" si="0"/>
        <v>1</v>
      </c>
    </row>
    <row r="18" spans="1:20" x14ac:dyDescent="0.2">
      <c r="A18" s="742">
        <v>415</v>
      </c>
      <c r="B18" s="540">
        <v>0</v>
      </c>
      <c r="C18" s="163">
        <v>0</v>
      </c>
      <c r="D18" s="163">
        <v>0</v>
      </c>
      <c r="E18" s="163">
        <v>0</v>
      </c>
      <c r="F18" s="163">
        <v>0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  <c r="M18" s="163">
        <v>0</v>
      </c>
      <c r="N18" s="163">
        <v>0</v>
      </c>
      <c r="O18" s="163">
        <v>0</v>
      </c>
      <c r="P18" s="162">
        <v>1</v>
      </c>
      <c r="Q18" s="163">
        <v>0</v>
      </c>
      <c r="R18" s="162">
        <f t="shared" si="1"/>
        <v>1</v>
      </c>
      <c r="S18" s="163">
        <f t="shared" si="1"/>
        <v>0</v>
      </c>
      <c r="T18" s="754">
        <f t="shared" si="0"/>
        <v>1</v>
      </c>
    </row>
    <row r="19" spans="1:20" x14ac:dyDescent="0.2">
      <c r="A19" s="742">
        <v>421</v>
      </c>
      <c r="B19" s="540">
        <v>0</v>
      </c>
      <c r="C19" s="163">
        <v>0</v>
      </c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3</v>
      </c>
      <c r="M19" s="163">
        <v>3</v>
      </c>
      <c r="N19" s="163">
        <v>5</v>
      </c>
      <c r="O19" s="163">
        <v>1</v>
      </c>
      <c r="P19" s="162">
        <v>17</v>
      </c>
      <c r="Q19" s="163">
        <v>6</v>
      </c>
      <c r="R19" s="162">
        <f t="shared" si="1"/>
        <v>25</v>
      </c>
      <c r="S19" s="162">
        <f t="shared" si="1"/>
        <v>10</v>
      </c>
      <c r="T19" s="754">
        <f t="shared" si="0"/>
        <v>35</v>
      </c>
    </row>
    <row r="20" spans="1:20" x14ac:dyDescent="0.2">
      <c r="A20" s="742">
        <v>423</v>
      </c>
      <c r="B20" s="540">
        <v>0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3</v>
      </c>
      <c r="M20" s="163">
        <v>2</v>
      </c>
      <c r="N20" s="163">
        <v>5</v>
      </c>
      <c r="O20" s="163">
        <v>7</v>
      </c>
      <c r="P20" s="162">
        <v>35</v>
      </c>
      <c r="Q20" s="163">
        <v>9</v>
      </c>
      <c r="R20" s="162">
        <f t="shared" si="1"/>
        <v>43</v>
      </c>
      <c r="S20" s="162">
        <f t="shared" si="1"/>
        <v>18</v>
      </c>
      <c r="T20" s="754">
        <f t="shared" si="0"/>
        <v>61</v>
      </c>
    </row>
    <row r="21" spans="1:20" x14ac:dyDescent="0.2">
      <c r="A21" s="742">
        <v>432</v>
      </c>
      <c r="B21" s="540">
        <v>0</v>
      </c>
      <c r="C21" s="163">
        <v>0</v>
      </c>
      <c r="D21" s="163">
        <v>0</v>
      </c>
      <c r="E21" s="163">
        <v>0</v>
      </c>
      <c r="F21" s="163">
        <v>0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  <c r="M21" s="163">
        <v>0</v>
      </c>
      <c r="N21" s="163">
        <v>0</v>
      </c>
      <c r="O21" s="163">
        <v>0</v>
      </c>
      <c r="P21" s="162">
        <v>2</v>
      </c>
      <c r="Q21" s="163">
        <v>2</v>
      </c>
      <c r="R21" s="162">
        <f t="shared" si="1"/>
        <v>2</v>
      </c>
      <c r="S21" s="162">
        <f t="shared" si="1"/>
        <v>2</v>
      </c>
      <c r="T21" s="754">
        <f t="shared" si="0"/>
        <v>4</v>
      </c>
    </row>
    <row r="22" spans="1:20" x14ac:dyDescent="0.2">
      <c r="A22" s="742">
        <v>436</v>
      </c>
      <c r="B22" s="540">
        <v>0</v>
      </c>
      <c r="C22" s="163">
        <v>0</v>
      </c>
      <c r="D22" s="163">
        <v>0</v>
      </c>
      <c r="E22" s="163">
        <v>0</v>
      </c>
      <c r="F22" s="163">
        <v>0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  <c r="M22" s="163">
        <v>0</v>
      </c>
      <c r="N22" s="163">
        <v>0</v>
      </c>
      <c r="O22" s="163">
        <v>0</v>
      </c>
      <c r="P22" s="162">
        <v>2</v>
      </c>
      <c r="Q22" s="163">
        <v>0</v>
      </c>
      <c r="R22" s="162">
        <f t="shared" si="1"/>
        <v>2</v>
      </c>
      <c r="S22" s="163">
        <f t="shared" si="1"/>
        <v>0</v>
      </c>
      <c r="T22" s="754">
        <f t="shared" si="0"/>
        <v>2</v>
      </c>
    </row>
    <row r="23" spans="1:20" x14ac:dyDescent="0.2">
      <c r="A23" s="742">
        <v>451</v>
      </c>
      <c r="B23" s="540">
        <v>0</v>
      </c>
      <c r="C23" s="163">
        <v>0</v>
      </c>
      <c r="D23" s="163">
        <v>0</v>
      </c>
      <c r="E23" s="163">
        <v>0</v>
      </c>
      <c r="F23" s="163">
        <v>0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  <c r="M23" s="163">
        <v>0</v>
      </c>
      <c r="N23" s="163">
        <v>0</v>
      </c>
      <c r="O23" s="163">
        <v>1</v>
      </c>
      <c r="P23" s="162">
        <v>1</v>
      </c>
      <c r="Q23" s="163">
        <v>3</v>
      </c>
      <c r="R23" s="162">
        <f t="shared" si="1"/>
        <v>1</v>
      </c>
      <c r="S23" s="162">
        <f t="shared" si="1"/>
        <v>4</v>
      </c>
      <c r="T23" s="754">
        <f t="shared" si="0"/>
        <v>5</v>
      </c>
    </row>
    <row r="24" spans="1:20" x14ac:dyDescent="0.2">
      <c r="A24" s="742">
        <v>454</v>
      </c>
      <c r="B24" s="540">
        <v>0</v>
      </c>
      <c r="C24" s="163">
        <v>0</v>
      </c>
      <c r="D24" s="163">
        <v>0</v>
      </c>
      <c r="E24" s="163">
        <v>0</v>
      </c>
      <c r="F24" s="163">
        <v>0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  <c r="M24" s="163">
        <v>0</v>
      </c>
      <c r="N24" s="163">
        <v>0</v>
      </c>
      <c r="O24" s="163">
        <v>1</v>
      </c>
      <c r="P24" s="162">
        <v>1</v>
      </c>
      <c r="Q24" s="163">
        <v>5</v>
      </c>
      <c r="R24" s="162">
        <f t="shared" si="1"/>
        <v>1</v>
      </c>
      <c r="S24" s="162">
        <f t="shared" si="1"/>
        <v>6</v>
      </c>
      <c r="T24" s="754">
        <f t="shared" si="0"/>
        <v>7</v>
      </c>
    </row>
    <row r="25" spans="1:20" x14ac:dyDescent="0.2">
      <c r="A25" s="742">
        <v>455</v>
      </c>
      <c r="B25" s="540">
        <v>0</v>
      </c>
      <c r="C25" s="163">
        <v>0</v>
      </c>
      <c r="D25" s="163">
        <v>0</v>
      </c>
      <c r="E25" s="163">
        <v>0</v>
      </c>
      <c r="F25" s="163">
        <v>0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163">
        <v>0</v>
      </c>
      <c r="N25" s="163">
        <v>0</v>
      </c>
      <c r="O25" s="163">
        <v>0</v>
      </c>
      <c r="P25" s="162">
        <v>11</v>
      </c>
      <c r="Q25" s="163">
        <v>1</v>
      </c>
      <c r="R25" s="162">
        <f t="shared" si="1"/>
        <v>11</v>
      </c>
      <c r="S25" s="162">
        <f t="shared" si="1"/>
        <v>1</v>
      </c>
      <c r="T25" s="754">
        <f t="shared" si="0"/>
        <v>12</v>
      </c>
    </row>
    <row r="26" spans="1:20" x14ac:dyDescent="0.2">
      <c r="A26" s="742">
        <v>462</v>
      </c>
      <c r="B26" s="540">
        <v>0</v>
      </c>
      <c r="C26" s="163">
        <v>0</v>
      </c>
      <c r="D26" s="163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1</v>
      </c>
      <c r="M26" s="163">
        <v>0</v>
      </c>
      <c r="N26" s="163">
        <v>2</v>
      </c>
      <c r="O26" s="163">
        <v>0</v>
      </c>
      <c r="P26" s="162">
        <v>18</v>
      </c>
      <c r="Q26" s="163">
        <v>3</v>
      </c>
      <c r="R26" s="162">
        <f t="shared" si="1"/>
        <v>21</v>
      </c>
      <c r="S26" s="162">
        <f t="shared" si="1"/>
        <v>3</v>
      </c>
      <c r="T26" s="754">
        <f t="shared" si="0"/>
        <v>24</v>
      </c>
    </row>
    <row r="27" spans="1:20" x14ac:dyDescent="0.2">
      <c r="A27" s="742">
        <v>511</v>
      </c>
      <c r="B27" s="540">
        <v>0</v>
      </c>
      <c r="C27" s="163">
        <v>0</v>
      </c>
      <c r="D27" s="163">
        <v>0</v>
      </c>
      <c r="E27" s="163">
        <v>0</v>
      </c>
      <c r="F27" s="163">
        <v>0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/>
      <c r="M27" s="163">
        <v>1</v>
      </c>
      <c r="N27" s="163">
        <v>0</v>
      </c>
      <c r="O27" s="163">
        <v>0</v>
      </c>
      <c r="P27" s="163">
        <v>0</v>
      </c>
      <c r="Q27" s="163">
        <v>0</v>
      </c>
      <c r="R27" s="163">
        <f>+B27+D27+F27+H27+J27+L27+N27+P27</f>
        <v>0</v>
      </c>
      <c r="S27" s="162">
        <f>+C27+E27+G27+I27+K27+M27+O27+Q27</f>
        <v>1</v>
      </c>
      <c r="T27" s="754">
        <f t="shared" si="0"/>
        <v>1</v>
      </c>
    </row>
    <row r="28" spans="1:20" x14ac:dyDescent="0.2">
      <c r="A28" s="742">
        <v>522</v>
      </c>
      <c r="B28" s="540">
        <v>0</v>
      </c>
      <c r="C28" s="163">
        <v>0</v>
      </c>
      <c r="D28" s="163">
        <v>0</v>
      </c>
      <c r="E28" s="163">
        <v>0</v>
      </c>
      <c r="F28" s="163">
        <v>0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163">
        <v>0</v>
      </c>
      <c r="N28" s="163">
        <v>0</v>
      </c>
      <c r="O28" s="163">
        <v>0</v>
      </c>
      <c r="P28" s="162">
        <v>2</v>
      </c>
      <c r="Q28" s="163">
        <v>0</v>
      </c>
      <c r="R28" s="162">
        <f>+B28+D28+F28+H28+J28+L28+N28+P28</f>
        <v>2</v>
      </c>
      <c r="S28" s="163">
        <f>+C28+E28+G28+I28+K28+M28+O28+Q28</f>
        <v>0</v>
      </c>
      <c r="T28" s="754">
        <f t="shared" si="0"/>
        <v>2</v>
      </c>
    </row>
    <row r="29" spans="1:20" x14ac:dyDescent="0.2">
      <c r="A29" s="742">
        <v>523</v>
      </c>
      <c r="B29" s="540">
        <v>0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/>
      <c r="J29" s="163">
        <v>1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2">
        <v>2</v>
      </c>
      <c r="Q29" s="163">
        <v>3</v>
      </c>
      <c r="R29" s="162">
        <f t="shared" ref="R29:S33" si="2">+B29+D29+F29+H29+J29+L29+N29+P29</f>
        <v>3</v>
      </c>
      <c r="S29" s="162">
        <f t="shared" si="2"/>
        <v>3</v>
      </c>
      <c r="T29" s="754">
        <f t="shared" si="0"/>
        <v>6</v>
      </c>
    </row>
    <row r="30" spans="1:20" x14ac:dyDescent="0.2">
      <c r="A30" s="742">
        <v>541</v>
      </c>
      <c r="B30" s="540">
        <v>0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1</v>
      </c>
      <c r="R30" s="163">
        <f t="shared" si="2"/>
        <v>0</v>
      </c>
      <c r="S30" s="162">
        <f t="shared" si="2"/>
        <v>1</v>
      </c>
      <c r="T30" s="754">
        <f t="shared" si="0"/>
        <v>1</v>
      </c>
    </row>
    <row r="31" spans="1:20" x14ac:dyDescent="0.2">
      <c r="A31" s="742">
        <v>572</v>
      </c>
      <c r="B31" s="540">
        <v>0</v>
      </c>
      <c r="C31" s="163">
        <v>0</v>
      </c>
      <c r="D31" s="163">
        <v>0</v>
      </c>
      <c r="E31" s="163">
        <v>0</v>
      </c>
      <c r="F31" s="163">
        <v>0</v>
      </c>
      <c r="G31" s="163">
        <v>0</v>
      </c>
      <c r="H31" s="163">
        <v>0</v>
      </c>
      <c r="I31" s="163">
        <v>0</v>
      </c>
      <c r="J31" s="163">
        <v>0</v>
      </c>
      <c r="K31" s="163">
        <v>0</v>
      </c>
      <c r="L31" s="163">
        <v>0</v>
      </c>
      <c r="M31" s="163">
        <v>0</v>
      </c>
      <c r="N31" s="163">
        <v>1</v>
      </c>
      <c r="O31" s="163">
        <v>2</v>
      </c>
      <c r="P31" s="163">
        <v>0</v>
      </c>
      <c r="Q31" s="163">
        <v>0</v>
      </c>
      <c r="R31" s="162">
        <f t="shared" si="2"/>
        <v>1</v>
      </c>
      <c r="S31" s="162">
        <f t="shared" si="2"/>
        <v>2</v>
      </c>
      <c r="T31" s="754">
        <f t="shared" si="0"/>
        <v>3</v>
      </c>
    </row>
    <row r="32" spans="1:20" x14ac:dyDescent="0.2">
      <c r="A32" s="742">
        <v>573</v>
      </c>
      <c r="B32" s="540">
        <v>0</v>
      </c>
      <c r="C32" s="163">
        <v>0</v>
      </c>
      <c r="D32" s="163">
        <v>0</v>
      </c>
      <c r="E32" s="163">
        <v>0</v>
      </c>
      <c r="F32" s="163">
        <v>0</v>
      </c>
      <c r="G32" s="163">
        <v>0</v>
      </c>
      <c r="H32" s="163">
        <v>0</v>
      </c>
      <c r="I32" s="163">
        <v>0</v>
      </c>
      <c r="J32" s="163">
        <v>0</v>
      </c>
      <c r="K32" s="163">
        <v>0</v>
      </c>
      <c r="L32" s="163">
        <v>0</v>
      </c>
      <c r="M32" s="163">
        <v>1</v>
      </c>
      <c r="N32" s="163">
        <v>0</v>
      </c>
      <c r="O32" s="163">
        <v>0</v>
      </c>
      <c r="P32" s="163">
        <v>0</v>
      </c>
      <c r="Q32" s="163">
        <v>1</v>
      </c>
      <c r="R32" s="163">
        <f t="shared" si="2"/>
        <v>0</v>
      </c>
      <c r="S32" s="162">
        <f t="shared" si="2"/>
        <v>2</v>
      </c>
      <c r="T32" s="754">
        <f t="shared" si="0"/>
        <v>2</v>
      </c>
    </row>
    <row r="33" spans="1:20" x14ac:dyDescent="0.2">
      <c r="A33" s="742">
        <v>575</v>
      </c>
      <c r="B33" s="540">
        <v>0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/>
      <c r="J33" s="163">
        <v>1</v>
      </c>
      <c r="K33" s="163">
        <v>0</v>
      </c>
      <c r="L33" s="163">
        <v>0</v>
      </c>
      <c r="M33" s="163">
        <v>1</v>
      </c>
      <c r="N33" s="163">
        <v>4</v>
      </c>
      <c r="O33" s="163">
        <v>3</v>
      </c>
      <c r="P33" s="162">
        <v>10</v>
      </c>
      <c r="Q33" s="163">
        <v>15</v>
      </c>
      <c r="R33" s="162">
        <f t="shared" si="2"/>
        <v>15</v>
      </c>
      <c r="S33" s="162">
        <f t="shared" si="2"/>
        <v>19</v>
      </c>
      <c r="T33" s="754">
        <f t="shared" si="0"/>
        <v>34</v>
      </c>
    </row>
    <row r="34" spans="1:20" x14ac:dyDescent="0.2">
      <c r="A34" s="742">
        <v>641</v>
      </c>
      <c r="B34" s="540">
        <v>0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2">
        <v>1</v>
      </c>
      <c r="Q34" s="163">
        <v>1</v>
      </c>
      <c r="R34" s="162">
        <f>+B34+D34+F34+H34+J34+L34+N34+P34</f>
        <v>1</v>
      </c>
      <c r="S34" s="162">
        <f>+C34+E34+G34+I34+K34+M34+O34+Q34</f>
        <v>1</v>
      </c>
      <c r="T34" s="754">
        <f t="shared" si="0"/>
        <v>2</v>
      </c>
    </row>
    <row r="35" spans="1:20" x14ac:dyDescent="0.2">
      <c r="A35" s="742">
        <v>742</v>
      </c>
      <c r="B35" s="540">
        <v>0</v>
      </c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1</v>
      </c>
      <c r="O35" s="163">
        <v>0</v>
      </c>
      <c r="P35" s="163">
        <v>0</v>
      </c>
      <c r="Q35" s="163">
        <v>0</v>
      </c>
      <c r="R35" s="162">
        <f>+B35+D35+F35+H35+J35+L35+N35+P35</f>
        <v>1</v>
      </c>
      <c r="S35" s="163">
        <f>+C35+E35+G35+I35+K35+M35+O35+Q35</f>
        <v>0</v>
      </c>
      <c r="T35" s="754">
        <f t="shared" si="0"/>
        <v>1</v>
      </c>
    </row>
    <row r="36" spans="1:20" x14ac:dyDescent="0.2">
      <c r="A36" s="742">
        <v>766</v>
      </c>
      <c r="B36" s="540">
        <v>0</v>
      </c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2">
        <v>1</v>
      </c>
      <c r="Q36" s="163">
        <v>1</v>
      </c>
      <c r="R36" s="162">
        <f t="shared" ref="R36:S39" si="3">+B36+D36+F36+H36+J36+L36+N36+P36</f>
        <v>1</v>
      </c>
      <c r="S36" s="162">
        <f t="shared" si="3"/>
        <v>1</v>
      </c>
      <c r="T36" s="754">
        <f t="shared" si="0"/>
        <v>2</v>
      </c>
    </row>
    <row r="37" spans="1:20" x14ac:dyDescent="0.2">
      <c r="A37" s="742">
        <v>782</v>
      </c>
      <c r="B37" s="540">
        <v>0</v>
      </c>
      <c r="C37" s="163">
        <v>0</v>
      </c>
      <c r="D37" s="163">
        <v>0</v>
      </c>
      <c r="E37" s="163">
        <v>0</v>
      </c>
      <c r="F37" s="163">
        <v>0</v>
      </c>
      <c r="G37" s="163">
        <v>0</v>
      </c>
      <c r="H37" s="163">
        <v>0</v>
      </c>
      <c r="I37" s="163">
        <v>0</v>
      </c>
      <c r="J37" s="163">
        <v>0</v>
      </c>
      <c r="K37" s="163">
        <v>0</v>
      </c>
      <c r="L37" s="163">
        <v>1</v>
      </c>
      <c r="M37" s="163">
        <v>0</v>
      </c>
      <c r="N37" s="163">
        <v>0</v>
      </c>
      <c r="O37" s="163">
        <v>1</v>
      </c>
      <c r="P37" s="162">
        <v>5</v>
      </c>
      <c r="Q37" s="163">
        <v>1</v>
      </c>
      <c r="R37" s="162">
        <f t="shared" si="3"/>
        <v>6</v>
      </c>
      <c r="S37" s="162">
        <f t="shared" si="3"/>
        <v>2</v>
      </c>
      <c r="T37" s="754">
        <f t="shared" si="0"/>
        <v>8</v>
      </c>
    </row>
    <row r="38" spans="1:20" x14ac:dyDescent="0.2">
      <c r="A38" s="742">
        <v>885</v>
      </c>
      <c r="B38" s="540">
        <v>0</v>
      </c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1</v>
      </c>
      <c r="O38" s="163">
        <v>0</v>
      </c>
      <c r="P38" s="163">
        <v>0</v>
      </c>
      <c r="Q38" s="163">
        <v>0</v>
      </c>
      <c r="R38" s="162">
        <f t="shared" si="3"/>
        <v>1</v>
      </c>
      <c r="S38" s="163">
        <f t="shared" si="3"/>
        <v>0</v>
      </c>
      <c r="T38" s="754">
        <f t="shared" si="0"/>
        <v>1</v>
      </c>
    </row>
    <row r="39" spans="1:20" x14ac:dyDescent="0.2">
      <c r="A39" s="742">
        <v>931</v>
      </c>
      <c r="B39" s="540">
        <v>0</v>
      </c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1</v>
      </c>
      <c r="M39" s="163">
        <v>0</v>
      </c>
      <c r="N39" s="163">
        <v>1</v>
      </c>
      <c r="O39" s="163">
        <v>0</v>
      </c>
      <c r="P39" s="163">
        <v>0</v>
      </c>
      <c r="Q39" s="163">
        <v>0</v>
      </c>
      <c r="R39" s="162">
        <f t="shared" si="3"/>
        <v>2</v>
      </c>
      <c r="S39" s="163">
        <f t="shared" si="3"/>
        <v>0</v>
      </c>
      <c r="T39" s="754">
        <f t="shared" si="0"/>
        <v>2</v>
      </c>
    </row>
    <row r="40" spans="1:20" x14ac:dyDescent="0.2">
      <c r="A40" s="742">
        <v>941</v>
      </c>
      <c r="B40" s="540">
        <v>0</v>
      </c>
      <c r="C40" s="163">
        <v>0</v>
      </c>
      <c r="D40" s="163">
        <v>0</v>
      </c>
      <c r="E40" s="163">
        <v>0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1</v>
      </c>
      <c r="M40" s="163">
        <v>1</v>
      </c>
      <c r="N40" s="163">
        <v>2</v>
      </c>
      <c r="O40" s="163">
        <v>0</v>
      </c>
      <c r="P40" s="162">
        <v>6</v>
      </c>
      <c r="Q40" s="163">
        <v>1</v>
      </c>
      <c r="R40" s="162">
        <f>+B40+D40+F40+H40+J40+L40+N40+P40</f>
        <v>9</v>
      </c>
      <c r="S40" s="162">
        <f>+C40+E40+G40+I40+K40+M40+O40+Q40</f>
        <v>2</v>
      </c>
      <c r="T40" s="754">
        <f t="shared" si="0"/>
        <v>11</v>
      </c>
    </row>
    <row r="41" spans="1:20" x14ac:dyDescent="0.2">
      <c r="A41" s="742">
        <v>942</v>
      </c>
      <c r="B41" s="540">
        <v>0</v>
      </c>
      <c r="C41" s="163">
        <v>0</v>
      </c>
      <c r="D41" s="163">
        <v>0</v>
      </c>
      <c r="E41" s="163">
        <v>0</v>
      </c>
      <c r="F41" s="163">
        <v>0</v>
      </c>
      <c r="G41" s="163">
        <v>0</v>
      </c>
      <c r="H41" s="163">
        <v>0</v>
      </c>
      <c r="I41" s="163">
        <v>0</v>
      </c>
      <c r="J41" s="163">
        <v>0</v>
      </c>
      <c r="K41" s="163">
        <v>0</v>
      </c>
      <c r="L41" s="163">
        <v>0</v>
      </c>
      <c r="M41" s="163">
        <v>0</v>
      </c>
      <c r="N41" s="163">
        <v>1</v>
      </c>
      <c r="O41" s="163">
        <v>0</v>
      </c>
      <c r="P41" s="163">
        <v>0</v>
      </c>
      <c r="Q41" s="163">
        <v>0</v>
      </c>
      <c r="R41" s="162">
        <f>+B41+D41+F41+H41+J41+L41+N41+P41</f>
        <v>1</v>
      </c>
      <c r="S41" s="163">
        <f>+C41+E41+G41+I41+K41+M41+O41+Q41</f>
        <v>0</v>
      </c>
      <c r="T41" s="754">
        <f t="shared" si="0"/>
        <v>1</v>
      </c>
    </row>
    <row r="42" spans="1:20" x14ac:dyDescent="0.2">
      <c r="A42" s="742">
        <v>943</v>
      </c>
      <c r="B42" s="540">
        <v>0</v>
      </c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1</v>
      </c>
      <c r="M42" s="163">
        <v>0</v>
      </c>
      <c r="N42" s="163">
        <v>2</v>
      </c>
      <c r="O42" s="163">
        <v>0</v>
      </c>
      <c r="P42" s="162">
        <v>4</v>
      </c>
      <c r="Q42" s="163">
        <v>2</v>
      </c>
      <c r="R42" s="162">
        <f t="shared" ref="R42:S47" si="4">+B42+D42+F42+H42+J42+L42+N42+P42</f>
        <v>7</v>
      </c>
      <c r="S42" s="162">
        <f t="shared" si="4"/>
        <v>2</v>
      </c>
      <c r="T42" s="754">
        <f t="shared" si="0"/>
        <v>9</v>
      </c>
    </row>
    <row r="43" spans="1:20" x14ac:dyDescent="0.2">
      <c r="A43" s="742">
        <v>952</v>
      </c>
      <c r="B43" s="540">
        <v>0</v>
      </c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2</v>
      </c>
      <c r="O43" s="163">
        <v>0</v>
      </c>
      <c r="P43" s="162">
        <v>1</v>
      </c>
      <c r="Q43" s="163">
        <v>2</v>
      </c>
      <c r="R43" s="162">
        <f t="shared" si="4"/>
        <v>3</v>
      </c>
      <c r="S43" s="162">
        <f t="shared" si="4"/>
        <v>2</v>
      </c>
      <c r="T43" s="754">
        <f t="shared" si="0"/>
        <v>5</v>
      </c>
    </row>
    <row r="44" spans="1:20" x14ac:dyDescent="0.2">
      <c r="A44" s="742">
        <v>971</v>
      </c>
      <c r="B44" s="540">
        <v>0</v>
      </c>
      <c r="C44" s="163">
        <v>0</v>
      </c>
      <c r="D44" s="163">
        <v>0</v>
      </c>
      <c r="E44" s="163">
        <v>0</v>
      </c>
      <c r="F44" s="163">
        <v>0</v>
      </c>
      <c r="G44" s="163">
        <v>0</v>
      </c>
      <c r="H44" s="163">
        <v>0</v>
      </c>
      <c r="I44" s="163">
        <v>0</v>
      </c>
      <c r="J44" s="163">
        <v>0</v>
      </c>
      <c r="K44" s="163">
        <v>0</v>
      </c>
      <c r="L44" s="163">
        <v>0</v>
      </c>
      <c r="M44" s="163">
        <v>1</v>
      </c>
      <c r="N44" s="163">
        <v>5</v>
      </c>
      <c r="O44" s="163">
        <v>2</v>
      </c>
      <c r="P44" s="162">
        <v>4</v>
      </c>
      <c r="Q44" s="163">
        <v>7</v>
      </c>
      <c r="R44" s="162">
        <f t="shared" si="4"/>
        <v>9</v>
      </c>
      <c r="S44" s="162">
        <f t="shared" si="4"/>
        <v>10</v>
      </c>
      <c r="T44" s="754">
        <f t="shared" si="0"/>
        <v>19</v>
      </c>
    </row>
    <row r="45" spans="1:20" x14ac:dyDescent="0.2">
      <c r="A45" s="742">
        <v>983</v>
      </c>
      <c r="B45" s="540">
        <v>0</v>
      </c>
      <c r="C45" s="163">
        <v>0</v>
      </c>
      <c r="D45" s="163">
        <v>0</v>
      </c>
      <c r="E45" s="163">
        <v>0</v>
      </c>
      <c r="F45" s="163">
        <v>0</v>
      </c>
      <c r="G45" s="163">
        <v>0</v>
      </c>
      <c r="H45" s="163">
        <v>0</v>
      </c>
      <c r="I45" s="163">
        <v>0</v>
      </c>
      <c r="J45" s="163">
        <v>0</v>
      </c>
      <c r="K45" s="163">
        <v>0</v>
      </c>
      <c r="L45" s="163">
        <v>0</v>
      </c>
      <c r="M45" s="163">
        <v>0</v>
      </c>
      <c r="N45" s="163">
        <v>0</v>
      </c>
      <c r="O45" s="163">
        <v>0</v>
      </c>
      <c r="P45" s="162">
        <v>1</v>
      </c>
      <c r="Q45" s="163">
        <v>0</v>
      </c>
      <c r="R45" s="162">
        <f t="shared" si="4"/>
        <v>1</v>
      </c>
      <c r="S45" s="163">
        <f t="shared" si="4"/>
        <v>0</v>
      </c>
      <c r="T45" s="754">
        <f t="shared" si="0"/>
        <v>1</v>
      </c>
    </row>
    <row r="46" spans="1:20" x14ac:dyDescent="0.2">
      <c r="A46" s="742">
        <v>984</v>
      </c>
      <c r="B46" s="540">
        <v>0</v>
      </c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1</v>
      </c>
      <c r="M46" s="163">
        <v>0</v>
      </c>
      <c r="N46" s="163">
        <v>0</v>
      </c>
      <c r="O46" s="163">
        <v>2</v>
      </c>
      <c r="P46" s="162">
        <v>11</v>
      </c>
      <c r="Q46" s="163">
        <v>0</v>
      </c>
      <c r="R46" s="162">
        <v>12</v>
      </c>
      <c r="S46" s="162">
        <f t="shared" si="4"/>
        <v>2</v>
      </c>
      <c r="T46" s="754">
        <f t="shared" si="0"/>
        <v>14</v>
      </c>
    </row>
    <row r="47" spans="1:20" x14ac:dyDescent="0.2">
      <c r="A47" s="742">
        <v>9622</v>
      </c>
      <c r="B47" s="540">
        <v>0</v>
      </c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0</v>
      </c>
      <c r="J47" s="163">
        <v>0</v>
      </c>
      <c r="K47" s="163">
        <v>0</v>
      </c>
      <c r="L47" s="163">
        <v>0</v>
      </c>
      <c r="M47" s="163">
        <v>0</v>
      </c>
      <c r="N47" s="163">
        <v>0</v>
      </c>
      <c r="O47" s="163">
        <v>0</v>
      </c>
      <c r="P47" s="162">
        <v>1</v>
      </c>
      <c r="Q47" s="163">
        <v>0</v>
      </c>
      <c r="R47" s="162">
        <f t="shared" si="4"/>
        <v>1</v>
      </c>
      <c r="S47" s="163">
        <f t="shared" si="4"/>
        <v>0</v>
      </c>
      <c r="T47" s="754">
        <f t="shared" si="0"/>
        <v>1</v>
      </c>
    </row>
    <row r="48" spans="1:20" ht="15.75" thickBot="1" x14ac:dyDescent="0.3">
      <c r="A48" s="742"/>
      <c r="B48" s="542"/>
      <c r="C48" s="543"/>
      <c r="D48" s="543"/>
      <c r="E48" s="751"/>
      <c r="F48" s="543"/>
      <c r="G48" s="543"/>
      <c r="H48" s="543"/>
      <c r="I48" s="751"/>
      <c r="J48" s="543"/>
      <c r="K48" s="543"/>
      <c r="L48" s="543"/>
      <c r="M48" s="543"/>
      <c r="N48" s="543"/>
      <c r="O48" s="543"/>
      <c r="P48" s="706"/>
      <c r="Q48" s="752"/>
      <c r="R48" s="706"/>
      <c r="S48" s="706"/>
      <c r="T48" s="755"/>
    </row>
    <row r="49" spans="1:21" s="102" customFormat="1" ht="28.5" customHeight="1" x14ac:dyDescent="0.2">
      <c r="A49" s="280" t="s">
        <v>5</v>
      </c>
      <c r="B49" s="745">
        <f>SUM(B10:B47)</f>
        <v>4</v>
      </c>
      <c r="C49" s="743">
        <f t="shared" ref="C49" si="5">SUM(C10:C47)</f>
        <v>6</v>
      </c>
      <c r="D49" s="743">
        <f>SUM(D10:D47)</f>
        <v>1</v>
      </c>
      <c r="E49" s="743">
        <f t="shared" ref="E49:T49" si="6">SUM(E10:E47)</f>
        <v>0</v>
      </c>
      <c r="F49" s="743">
        <f t="shared" si="6"/>
        <v>0</v>
      </c>
      <c r="G49" s="743">
        <f t="shared" si="6"/>
        <v>2</v>
      </c>
      <c r="H49" s="743">
        <f t="shared" si="6"/>
        <v>0</v>
      </c>
      <c r="I49" s="743">
        <f t="shared" si="6"/>
        <v>1</v>
      </c>
      <c r="J49" s="743">
        <f t="shared" si="6"/>
        <v>3</v>
      </c>
      <c r="K49" s="743">
        <f t="shared" si="6"/>
        <v>1</v>
      </c>
      <c r="L49" s="743">
        <f t="shared" si="6"/>
        <v>12</v>
      </c>
      <c r="M49" s="743">
        <f t="shared" si="6"/>
        <v>10</v>
      </c>
      <c r="N49" s="743">
        <f t="shared" si="6"/>
        <v>47</v>
      </c>
      <c r="O49" s="743">
        <f t="shared" si="6"/>
        <v>24</v>
      </c>
      <c r="P49" s="744">
        <f t="shared" si="6"/>
        <v>180</v>
      </c>
      <c r="Q49" s="743">
        <f t="shared" si="6"/>
        <v>96</v>
      </c>
      <c r="R49" s="744">
        <f t="shared" si="6"/>
        <v>247</v>
      </c>
      <c r="S49" s="746">
        <f t="shared" si="6"/>
        <v>140</v>
      </c>
      <c r="T49" s="743">
        <f t="shared" si="6"/>
        <v>387</v>
      </c>
      <c r="U49" s="265"/>
    </row>
    <row r="50" spans="1:21" s="102" customFormat="1" ht="27.75" customHeight="1" x14ac:dyDescent="0.2">
      <c r="A50" s="847" t="s">
        <v>158</v>
      </c>
      <c r="B50" s="847"/>
      <c r="C50" s="847"/>
      <c r="D50" s="847"/>
      <c r="E50" s="847"/>
      <c r="F50" s="847"/>
      <c r="G50" s="847"/>
      <c r="H50" s="847"/>
      <c r="I50" s="847"/>
      <c r="J50" s="847"/>
      <c r="K50" s="847"/>
      <c r="L50" s="847"/>
      <c r="M50" s="847"/>
      <c r="N50" s="847"/>
      <c r="O50" s="847"/>
      <c r="P50" s="847"/>
      <c r="Q50" s="847"/>
      <c r="R50" s="265"/>
      <c r="S50" s="267"/>
      <c r="T50" s="265"/>
      <c r="U50" s="265"/>
    </row>
    <row r="51" spans="1:21" x14ac:dyDescent="0.2">
      <c r="A51" s="847" t="s">
        <v>340</v>
      </c>
      <c r="B51" s="847"/>
      <c r="C51" s="847"/>
      <c r="D51" s="847"/>
      <c r="E51" s="847"/>
      <c r="F51" s="847"/>
      <c r="G51" s="847"/>
      <c r="H51" s="847"/>
      <c r="I51" s="847"/>
      <c r="J51" s="847"/>
      <c r="K51" s="847"/>
      <c r="L51" s="9"/>
      <c r="M51" s="9"/>
      <c r="N51" s="9"/>
      <c r="O51" s="9"/>
      <c r="P51" s="9"/>
      <c r="Q51" s="9"/>
      <c r="S51" s="268"/>
    </row>
    <row r="52" spans="1:21" x14ac:dyDescent="0.2">
      <c r="A52" s="264" t="s">
        <v>12</v>
      </c>
      <c r="B52" s="277"/>
      <c r="S52" s="268"/>
    </row>
    <row r="53" spans="1:21" x14ac:dyDescent="0.2">
      <c r="A53" s="221" t="s">
        <v>13</v>
      </c>
      <c r="B53" s="17"/>
      <c r="H53" s="221" t="s">
        <v>41</v>
      </c>
      <c r="O53" s="221" t="s">
        <v>40</v>
      </c>
      <c r="S53" s="268"/>
    </row>
    <row r="54" spans="1:21" x14ac:dyDescent="0.2">
      <c r="A54" s="221" t="s">
        <v>312</v>
      </c>
      <c r="B54" s="17"/>
      <c r="H54" s="221" t="s">
        <v>14</v>
      </c>
      <c r="O54" s="221" t="s">
        <v>42</v>
      </c>
      <c r="S54" s="268"/>
    </row>
    <row r="55" spans="1:21" x14ac:dyDescent="0.2">
      <c r="A55" s="221" t="s">
        <v>316</v>
      </c>
      <c r="B55" s="17"/>
      <c r="H55" s="221" t="s">
        <v>15</v>
      </c>
      <c r="O55" s="221" t="s">
        <v>311</v>
      </c>
      <c r="S55" s="268"/>
    </row>
    <row r="56" spans="1:21" x14ac:dyDescent="0.2">
      <c r="A56" s="221" t="s">
        <v>17</v>
      </c>
      <c r="B56" s="17"/>
      <c r="H56" s="221" t="s">
        <v>18</v>
      </c>
      <c r="O56" s="221" t="s">
        <v>16</v>
      </c>
      <c r="S56" s="268"/>
    </row>
    <row r="57" spans="1:21" x14ac:dyDescent="0.2">
      <c r="A57" s="221" t="s">
        <v>24</v>
      </c>
      <c r="B57" s="17"/>
      <c r="H57" s="221" t="s">
        <v>314</v>
      </c>
      <c r="O57" s="221" t="s">
        <v>19</v>
      </c>
    </row>
    <row r="58" spans="1:21" x14ac:dyDescent="0.2">
      <c r="A58" s="221" t="s">
        <v>25</v>
      </c>
      <c r="B58" s="17"/>
      <c r="H58" s="221" t="s">
        <v>20</v>
      </c>
      <c r="O58" s="221" t="s">
        <v>21</v>
      </c>
    </row>
    <row r="59" spans="1:21" x14ac:dyDescent="0.2">
      <c r="A59" s="221" t="s">
        <v>28</v>
      </c>
      <c r="B59" s="17"/>
      <c r="H59" s="221" t="s">
        <v>22</v>
      </c>
      <c r="O59" s="221" t="s">
        <v>23</v>
      </c>
    </row>
    <row r="60" spans="1:21" x14ac:dyDescent="0.2">
      <c r="A60" s="221" t="s">
        <v>30</v>
      </c>
      <c r="B60" s="17"/>
      <c r="H60" s="221" t="s">
        <v>313</v>
      </c>
      <c r="O60" s="221" t="s">
        <v>27</v>
      </c>
    </row>
    <row r="61" spans="1:21" x14ac:dyDescent="0.2">
      <c r="A61" s="221" t="s">
        <v>309</v>
      </c>
      <c r="B61" s="17"/>
      <c r="H61" s="221" t="s">
        <v>26</v>
      </c>
      <c r="O61" s="221" t="s">
        <v>32</v>
      </c>
    </row>
    <row r="62" spans="1:21" x14ac:dyDescent="0.2">
      <c r="A62" s="221" t="s">
        <v>33</v>
      </c>
      <c r="B62" s="17"/>
      <c r="H62" s="221" t="s">
        <v>29</v>
      </c>
      <c r="O62" s="221" t="s">
        <v>36</v>
      </c>
    </row>
    <row r="63" spans="1:21" x14ac:dyDescent="0.2">
      <c r="A63" s="221" t="s">
        <v>35</v>
      </c>
      <c r="B63" s="17"/>
      <c r="H63" s="221" t="s">
        <v>31</v>
      </c>
      <c r="O63" s="221" t="s">
        <v>39</v>
      </c>
    </row>
    <row r="64" spans="1:21" x14ac:dyDescent="0.2">
      <c r="A64" s="221" t="s">
        <v>315</v>
      </c>
      <c r="B64" s="17"/>
      <c r="H64" s="221" t="s">
        <v>34</v>
      </c>
      <c r="O64" s="221" t="s">
        <v>310</v>
      </c>
    </row>
    <row r="65" spans="1:8" x14ac:dyDescent="0.2">
      <c r="A65" s="221" t="s">
        <v>37</v>
      </c>
      <c r="B65" s="278"/>
      <c r="H65" s="221" t="s">
        <v>38</v>
      </c>
    </row>
  </sheetData>
  <mergeCells count="18">
    <mergeCell ref="A1:T1"/>
    <mergeCell ref="A3:T3"/>
    <mergeCell ref="A4:T4"/>
    <mergeCell ref="A5:T5"/>
    <mergeCell ref="A7:A9"/>
    <mergeCell ref="B7:T7"/>
    <mergeCell ref="B8:C8"/>
    <mergeCell ref="F8:G8"/>
    <mergeCell ref="H8:I8"/>
    <mergeCell ref="J8:K8"/>
    <mergeCell ref="L8:M8"/>
    <mergeCell ref="N8:O8"/>
    <mergeCell ref="P8:Q8"/>
    <mergeCell ref="A50:Q50"/>
    <mergeCell ref="A51:K51"/>
    <mergeCell ref="R8:S8"/>
    <mergeCell ref="D8:E8"/>
    <mergeCell ref="T8:T9"/>
  </mergeCells>
  <printOptions horizontalCentered="1" verticalCentered="1"/>
  <pageMargins left="0" right="0" top="0" bottom="0" header="0" footer="0"/>
  <pageSetup paperSize="9" scale="7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97"/>
  <sheetViews>
    <sheetView showGridLines="0" view="pageBreakPreview" topLeftCell="A49" zoomScale="84" zoomScaleNormal="150" zoomScaleSheetLayoutView="84" workbookViewId="0">
      <selection activeCell="B53" sqref="B53:H53"/>
    </sheetView>
  </sheetViews>
  <sheetFormatPr baseColWidth="10" defaultRowHeight="12.75" x14ac:dyDescent="0.2"/>
  <cols>
    <col min="1" max="1" width="18.85546875" style="1" customWidth="1"/>
    <col min="2" max="6" width="15.28515625" style="1" customWidth="1"/>
    <col min="7" max="16384" width="11.42578125" style="1"/>
  </cols>
  <sheetData>
    <row r="1" spans="1:10" ht="21" customHeight="1" x14ac:dyDescent="0.2">
      <c r="A1" s="856" t="s">
        <v>239</v>
      </c>
      <c r="B1" s="856"/>
      <c r="C1" s="856"/>
      <c r="D1" s="856"/>
      <c r="E1" s="856"/>
      <c r="F1" s="856"/>
    </row>
    <row r="2" spans="1:10" ht="18.75" customHeight="1" x14ac:dyDescent="0.25">
      <c r="A2" s="167" t="s">
        <v>0</v>
      </c>
      <c r="B2" s="167"/>
      <c r="C2" s="209"/>
      <c r="D2" s="209"/>
      <c r="E2" s="209"/>
      <c r="F2" s="27"/>
    </row>
    <row r="3" spans="1:10" ht="20.25" customHeight="1" x14ac:dyDescent="0.25">
      <c r="A3" s="890" t="s">
        <v>1</v>
      </c>
      <c r="B3" s="890"/>
      <c r="C3" s="890"/>
      <c r="D3" s="890"/>
      <c r="E3" s="890"/>
      <c r="F3" s="890"/>
    </row>
    <row r="4" spans="1:10" ht="20.25" customHeight="1" x14ac:dyDescent="0.25">
      <c r="A4" s="890" t="s">
        <v>290</v>
      </c>
      <c r="B4" s="890"/>
      <c r="C4" s="890"/>
      <c r="D4" s="890"/>
      <c r="E4" s="890"/>
      <c r="F4" s="890"/>
    </row>
    <row r="5" spans="1:10" ht="15.75" x14ac:dyDescent="0.2">
      <c r="A5" s="856">
        <v>2019</v>
      </c>
      <c r="B5" s="856"/>
      <c r="C5" s="856"/>
      <c r="D5" s="856"/>
      <c r="E5" s="856"/>
      <c r="F5" s="856"/>
    </row>
    <row r="6" spans="1:10" ht="9" customHeight="1" x14ac:dyDescent="0.2">
      <c r="A6" s="168"/>
      <c r="B6" s="168"/>
      <c r="C6" s="168"/>
      <c r="D6" s="168"/>
      <c r="E6" s="168"/>
      <c r="F6" s="210"/>
    </row>
    <row r="7" spans="1:10" ht="18" customHeight="1" thickBot="1" x14ac:dyDescent="0.25">
      <c r="A7" s="914" t="s">
        <v>4</v>
      </c>
      <c r="B7" s="915" t="s">
        <v>291</v>
      </c>
      <c r="C7" s="915"/>
      <c r="D7" s="915"/>
      <c r="E7" s="915"/>
      <c r="F7" s="916" t="s">
        <v>5</v>
      </c>
    </row>
    <row r="8" spans="1:10" ht="16.5" customHeight="1" thickBot="1" x14ac:dyDescent="0.25">
      <c r="A8" s="914"/>
      <c r="B8" s="917" t="s">
        <v>292</v>
      </c>
      <c r="C8" s="917"/>
      <c r="D8" s="917"/>
      <c r="E8" s="917"/>
      <c r="F8" s="916"/>
    </row>
    <row r="9" spans="1:10" ht="21.75" customHeight="1" thickBot="1" x14ac:dyDescent="0.25">
      <c r="A9" s="914"/>
      <c r="B9" s="759" t="s">
        <v>293</v>
      </c>
      <c r="C9" s="760" t="s">
        <v>294</v>
      </c>
      <c r="D9" s="760" t="s">
        <v>295</v>
      </c>
      <c r="E9" s="760" t="s">
        <v>296</v>
      </c>
      <c r="F9" s="916"/>
      <c r="J9" s="1" t="s">
        <v>279</v>
      </c>
    </row>
    <row r="10" spans="1:10" ht="16.5" customHeight="1" x14ac:dyDescent="0.2">
      <c r="A10" s="756">
        <v>120</v>
      </c>
      <c r="B10" s="761">
        <v>3</v>
      </c>
      <c r="C10" s="762">
        <v>54</v>
      </c>
      <c r="D10" s="762">
        <v>1</v>
      </c>
      <c r="E10" s="762">
        <v>0</v>
      </c>
      <c r="F10" s="766">
        <f>SUM(B10:E10)</f>
        <v>58</v>
      </c>
    </row>
    <row r="11" spans="1:10" x14ac:dyDescent="0.2">
      <c r="A11" s="756">
        <v>243</v>
      </c>
      <c r="B11" s="763">
        <v>1</v>
      </c>
      <c r="C11" s="211">
        <v>2</v>
      </c>
      <c r="D11" s="211">
        <v>0</v>
      </c>
      <c r="E11" s="211">
        <v>0</v>
      </c>
      <c r="F11" s="767">
        <f t="shared" ref="F11:F47" si="0">SUM(B11:E11)</f>
        <v>3</v>
      </c>
    </row>
    <row r="12" spans="1:10" x14ac:dyDescent="0.2">
      <c r="A12" s="756">
        <v>246</v>
      </c>
      <c r="B12" s="763">
        <v>1</v>
      </c>
      <c r="C12" s="211">
        <v>0</v>
      </c>
      <c r="D12" s="211">
        <v>0</v>
      </c>
      <c r="E12" s="211">
        <v>0</v>
      </c>
      <c r="F12" s="767">
        <f t="shared" si="0"/>
        <v>1</v>
      </c>
    </row>
    <row r="13" spans="1:10" x14ac:dyDescent="0.2">
      <c r="A13" s="756">
        <v>265</v>
      </c>
      <c r="B13" s="763">
        <v>16</v>
      </c>
      <c r="C13" s="211">
        <v>1</v>
      </c>
      <c r="D13" s="211">
        <v>0</v>
      </c>
      <c r="E13" s="211">
        <v>0</v>
      </c>
      <c r="F13" s="767">
        <f t="shared" si="0"/>
        <v>17</v>
      </c>
    </row>
    <row r="14" spans="1:10" x14ac:dyDescent="0.2">
      <c r="A14" s="756">
        <v>381</v>
      </c>
      <c r="B14" s="763">
        <v>0</v>
      </c>
      <c r="C14" s="211">
        <v>5</v>
      </c>
      <c r="D14" s="211">
        <v>0</v>
      </c>
      <c r="E14" s="211">
        <v>0</v>
      </c>
      <c r="F14" s="767">
        <f t="shared" si="0"/>
        <v>5</v>
      </c>
    </row>
    <row r="15" spans="1:10" x14ac:dyDescent="0.2">
      <c r="A15" s="756">
        <v>391</v>
      </c>
      <c r="B15" s="763">
        <v>0</v>
      </c>
      <c r="C15" s="211">
        <v>1</v>
      </c>
      <c r="D15" s="211">
        <v>0</v>
      </c>
      <c r="E15" s="211">
        <v>0</v>
      </c>
      <c r="F15" s="767">
        <f t="shared" si="0"/>
        <v>1</v>
      </c>
    </row>
    <row r="16" spans="1:10" x14ac:dyDescent="0.2">
      <c r="A16" s="756">
        <v>394</v>
      </c>
      <c r="B16" s="763">
        <v>14</v>
      </c>
      <c r="C16" s="211">
        <v>10</v>
      </c>
      <c r="D16" s="211">
        <v>0</v>
      </c>
      <c r="E16" s="211">
        <v>0</v>
      </c>
      <c r="F16" s="767">
        <f t="shared" si="0"/>
        <v>24</v>
      </c>
    </row>
    <row r="17" spans="1:6" x14ac:dyDescent="0.2">
      <c r="A17" s="756">
        <v>413</v>
      </c>
      <c r="B17" s="763">
        <v>0</v>
      </c>
      <c r="C17" s="211">
        <v>1</v>
      </c>
      <c r="D17" s="211">
        <v>0</v>
      </c>
      <c r="E17" s="211">
        <v>0</v>
      </c>
      <c r="F17" s="767">
        <f t="shared" si="0"/>
        <v>1</v>
      </c>
    </row>
    <row r="18" spans="1:6" x14ac:dyDescent="0.2">
      <c r="A18" s="756">
        <v>415</v>
      </c>
      <c r="B18" s="763">
        <v>0</v>
      </c>
      <c r="C18" s="211">
        <v>1</v>
      </c>
      <c r="D18" s="211">
        <v>0</v>
      </c>
      <c r="E18" s="211">
        <v>0</v>
      </c>
      <c r="F18" s="767">
        <f t="shared" si="0"/>
        <v>1</v>
      </c>
    </row>
    <row r="19" spans="1:6" x14ac:dyDescent="0.2">
      <c r="A19" s="756">
        <v>421</v>
      </c>
      <c r="B19" s="763">
        <v>2</v>
      </c>
      <c r="C19" s="211">
        <v>30</v>
      </c>
      <c r="D19" s="211">
        <v>1</v>
      </c>
      <c r="E19" s="211">
        <v>2</v>
      </c>
      <c r="F19" s="767">
        <f t="shared" si="0"/>
        <v>35</v>
      </c>
    </row>
    <row r="20" spans="1:6" x14ac:dyDescent="0.2">
      <c r="A20" s="756">
        <v>423</v>
      </c>
      <c r="B20" s="763">
        <v>7</v>
      </c>
      <c r="C20" s="211">
        <v>49</v>
      </c>
      <c r="D20" s="211">
        <v>4</v>
      </c>
      <c r="E20" s="211">
        <v>1</v>
      </c>
      <c r="F20" s="767">
        <f t="shared" si="0"/>
        <v>61</v>
      </c>
    </row>
    <row r="21" spans="1:6" x14ac:dyDescent="0.2">
      <c r="A21" s="756">
        <v>432</v>
      </c>
      <c r="B21" s="763">
        <v>0</v>
      </c>
      <c r="C21" s="211">
        <v>3</v>
      </c>
      <c r="D21" s="211">
        <v>0</v>
      </c>
      <c r="E21" s="211">
        <v>1</v>
      </c>
      <c r="F21" s="767">
        <f t="shared" si="0"/>
        <v>4</v>
      </c>
    </row>
    <row r="22" spans="1:6" x14ac:dyDescent="0.2">
      <c r="A22" s="756">
        <v>436</v>
      </c>
      <c r="B22" s="763">
        <v>1</v>
      </c>
      <c r="C22" s="211">
        <v>0</v>
      </c>
      <c r="D22" s="211">
        <v>1</v>
      </c>
      <c r="E22" s="211">
        <v>0</v>
      </c>
      <c r="F22" s="767">
        <f t="shared" si="0"/>
        <v>2</v>
      </c>
    </row>
    <row r="23" spans="1:6" x14ac:dyDescent="0.2">
      <c r="A23" s="756">
        <v>451</v>
      </c>
      <c r="B23" s="763">
        <v>1</v>
      </c>
      <c r="C23" s="211">
        <v>4</v>
      </c>
      <c r="D23" s="211">
        <v>0</v>
      </c>
      <c r="E23" s="211">
        <v>0</v>
      </c>
      <c r="F23" s="767">
        <f t="shared" si="0"/>
        <v>5</v>
      </c>
    </row>
    <row r="24" spans="1:6" x14ac:dyDescent="0.2">
      <c r="A24" s="756">
        <v>454</v>
      </c>
      <c r="B24" s="763">
        <v>0</v>
      </c>
      <c r="C24" s="211">
        <v>7</v>
      </c>
      <c r="D24" s="211">
        <v>0</v>
      </c>
      <c r="E24" s="211">
        <v>0</v>
      </c>
      <c r="F24" s="767">
        <f t="shared" si="0"/>
        <v>7</v>
      </c>
    </row>
    <row r="25" spans="1:6" x14ac:dyDescent="0.2">
      <c r="A25" s="756">
        <v>455</v>
      </c>
      <c r="B25" s="763">
        <v>0</v>
      </c>
      <c r="C25" s="211">
        <v>12</v>
      </c>
      <c r="D25" s="211">
        <v>0</v>
      </c>
      <c r="E25" s="211">
        <v>0</v>
      </c>
      <c r="F25" s="767">
        <f t="shared" si="0"/>
        <v>12</v>
      </c>
    </row>
    <row r="26" spans="1:6" x14ac:dyDescent="0.2">
      <c r="A26" s="756">
        <v>462</v>
      </c>
      <c r="B26" s="763">
        <v>1</v>
      </c>
      <c r="C26" s="211">
        <v>23</v>
      </c>
      <c r="D26" s="211">
        <v>0</v>
      </c>
      <c r="E26" s="211">
        <v>0</v>
      </c>
      <c r="F26" s="767">
        <f t="shared" si="0"/>
        <v>24</v>
      </c>
    </row>
    <row r="27" spans="1:6" x14ac:dyDescent="0.2">
      <c r="A27" s="756">
        <v>511</v>
      </c>
      <c r="B27" s="763">
        <v>0</v>
      </c>
      <c r="C27" s="211">
        <v>1</v>
      </c>
      <c r="D27" s="211">
        <v>0</v>
      </c>
      <c r="E27" s="211">
        <v>0</v>
      </c>
      <c r="F27" s="767">
        <f t="shared" si="0"/>
        <v>1</v>
      </c>
    </row>
    <row r="28" spans="1:6" x14ac:dyDescent="0.2">
      <c r="A28" s="756">
        <v>522</v>
      </c>
      <c r="B28" s="763">
        <v>0</v>
      </c>
      <c r="C28" s="211">
        <v>0</v>
      </c>
      <c r="D28" s="211">
        <v>2</v>
      </c>
      <c r="E28" s="211">
        <v>0</v>
      </c>
      <c r="F28" s="767">
        <f t="shared" si="0"/>
        <v>2</v>
      </c>
    </row>
    <row r="29" spans="1:6" x14ac:dyDescent="0.2">
      <c r="A29" s="756">
        <v>523</v>
      </c>
      <c r="B29" s="763">
        <v>1</v>
      </c>
      <c r="C29" s="211">
        <v>4</v>
      </c>
      <c r="D29" s="211">
        <v>1</v>
      </c>
      <c r="E29" s="211">
        <v>0</v>
      </c>
      <c r="F29" s="767">
        <f t="shared" si="0"/>
        <v>6</v>
      </c>
    </row>
    <row r="30" spans="1:6" x14ac:dyDescent="0.2">
      <c r="A30" s="756">
        <v>541</v>
      </c>
      <c r="B30" s="763">
        <v>0</v>
      </c>
      <c r="C30" s="211">
        <v>1</v>
      </c>
      <c r="D30" s="211">
        <v>0</v>
      </c>
      <c r="E30" s="211">
        <v>0</v>
      </c>
      <c r="F30" s="767">
        <f t="shared" si="0"/>
        <v>1</v>
      </c>
    </row>
    <row r="31" spans="1:6" x14ac:dyDescent="0.2">
      <c r="A31" s="756">
        <v>572</v>
      </c>
      <c r="B31" s="763">
        <v>0</v>
      </c>
      <c r="C31" s="211">
        <v>2</v>
      </c>
      <c r="D31" s="211">
        <v>1</v>
      </c>
      <c r="E31" s="211">
        <v>0</v>
      </c>
      <c r="F31" s="767">
        <f t="shared" si="0"/>
        <v>3</v>
      </c>
    </row>
    <row r="32" spans="1:6" x14ac:dyDescent="0.2">
      <c r="A32" s="756">
        <v>573</v>
      </c>
      <c r="B32" s="763">
        <v>0</v>
      </c>
      <c r="C32" s="211">
        <v>2</v>
      </c>
      <c r="D32" s="211">
        <v>0</v>
      </c>
      <c r="E32" s="211">
        <v>0</v>
      </c>
      <c r="F32" s="767">
        <f t="shared" si="0"/>
        <v>2</v>
      </c>
    </row>
    <row r="33" spans="1:6" x14ac:dyDescent="0.2">
      <c r="A33" s="756">
        <v>575</v>
      </c>
      <c r="B33" s="763">
        <v>2</v>
      </c>
      <c r="C33" s="211">
        <v>26</v>
      </c>
      <c r="D33" s="211">
        <v>5</v>
      </c>
      <c r="E33" s="211">
        <v>1</v>
      </c>
      <c r="F33" s="767">
        <f t="shared" si="0"/>
        <v>34</v>
      </c>
    </row>
    <row r="34" spans="1:6" x14ac:dyDescent="0.2">
      <c r="A34" s="756">
        <v>641</v>
      </c>
      <c r="B34" s="763">
        <v>0</v>
      </c>
      <c r="C34" s="211">
        <v>2</v>
      </c>
      <c r="D34" s="211">
        <v>0</v>
      </c>
      <c r="E34" s="211">
        <v>0</v>
      </c>
      <c r="F34" s="767">
        <f t="shared" si="0"/>
        <v>2</v>
      </c>
    </row>
    <row r="35" spans="1:6" x14ac:dyDescent="0.2">
      <c r="A35" s="756">
        <v>742</v>
      </c>
      <c r="B35" s="763">
        <v>0</v>
      </c>
      <c r="C35" s="211">
        <v>1</v>
      </c>
      <c r="D35" s="211">
        <v>0</v>
      </c>
      <c r="E35" s="211">
        <v>0</v>
      </c>
      <c r="F35" s="767">
        <f t="shared" si="0"/>
        <v>1</v>
      </c>
    </row>
    <row r="36" spans="1:6" x14ac:dyDescent="0.2">
      <c r="A36" s="756">
        <v>766</v>
      </c>
      <c r="B36" s="763">
        <v>0</v>
      </c>
      <c r="C36" s="211">
        <v>2</v>
      </c>
      <c r="D36" s="211">
        <v>0</v>
      </c>
      <c r="E36" s="211">
        <v>0</v>
      </c>
      <c r="F36" s="767">
        <f t="shared" si="0"/>
        <v>2</v>
      </c>
    </row>
    <row r="37" spans="1:6" x14ac:dyDescent="0.2">
      <c r="A37" s="756">
        <v>782</v>
      </c>
      <c r="B37" s="763">
        <v>0</v>
      </c>
      <c r="C37" s="211">
        <v>8</v>
      </c>
      <c r="D37" s="211">
        <v>0</v>
      </c>
      <c r="E37" s="211">
        <v>0</v>
      </c>
      <c r="F37" s="767">
        <f t="shared" si="0"/>
        <v>8</v>
      </c>
    </row>
    <row r="38" spans="1:6" x14ac:dyDescent="0.2">
      <c r="A38" s="756">
        <v>885</v>
      </c>
      <c r="B38" s="763">
        <v>1</v>
      </c>
      <c r="C38" s="211">
        <v>0</v>
      </c>
      <c r="D38" s="211">
        <v>0</v>
      </c>
      <c r="E38" s="211">
        <v>0</v>
      </c>
      <c r="F38" s="767">
        <f t="shared" si="0"/>
        <v>1</v>
      </c>
    </row>
    <row r="39" spans="1:6" x14ac:dyDescent="0.2">
      <c r="A39" s="756">
        <v>931</v>
      </c>
      <c r="B39" s="763">
        <v>0</v>
      </c>
      <c r="C39" s="211">
        <v>2</v>
      </c>
      <c r="D39" s="211">
        <v>0</v>
      </c>
      <c r="E39" s="211">
        <v>0</v>
      </c>
      <c r="F39" s="767">
        <f t="shared" si="0"/>
        <v>2</v>
      </c>
    </row>
    <row r="40" spans="1:6" x14ac:dyDescent="0.2">
      <c r="A40" s="756">
        <v>941</v>
      </c>
      <c r="B40" s="763">
        <v>0</v>
      </c>
      <c r="C40" s="211">
        <v>10</v>
      </c>
      <c r="D40" s="211">
        <v>1</v>
      </c>
      <c r="E40" s="211">
        <v>0</v>
      </c>
      <c r="F40" s="767">
        <f t="shared" si="0"/>
        <v>11</v>
      </c>
    </row>
    <row r="41" spans="1:6" x14ac:dyDescent="0.2">
      <c r="A41" s="756">
        <v>942</v>
      </c>
      <c r="B41" s="763">
        <v>0</v>
      </c>
      <c r="C41" s="211">
        <v>1</v>
      </c>
      <c r="D41" s="211">
        <v>0</v>
      </c>
      <c r="E41" s="211">
        <v>0</v>
      </c>
      <c r="F41" s="767">
        <f t="shared" si="0"/>
        <v>1</v>
      </c>
    </row>
    <row r="42" spans="1:6" x14ac:dyDescent="0.2">
      <c r="A42" s="756">
        <v>943</v>
      </c>
      <c r="B42" s="763">
        <v>1</v>
      </c>
      <c r="C42" s="211">
        <v>7</v>
      </c>
      <c r="D42" s="211">
        <v>1</v>
      </c>
      <c r="E42" s="211">
        <v>0</v>
      </c>
      <c r="F42" s="767">
        <f t="shared" si="0"/>
        <v>9</v>
      </c>
    </row>
    <row r="43" spans="1:6" x14ac:dyDescent="0.2">
      <c r="A43" s="756">
        <v>952</v>
      </c>
      <c r="B43" s="763">
        <v>0</v>
      </c>
      <c r="C43" s="211">
        <v>5</v>
      </c>
      <c r="D43" s="211">
        <v>0</v>
      </c>
      <c r="E43" s="211">
        <v>0</v>
      </c>
      <c r="F43" s="767">
        <f t="shared" si="0"/>
        <v>5</v>
      </c>
    </row>
    <row r="44" spans="1:6" x14ac:dyDescent="0.2">
      <c r="A44" s="756">
        <v>971</v>
      </c>
      <c r="B44" s="763">
        <v>1</v>
      </c>
      <c r="C44" s="211">
        <v>16</v>
      </c>
      <c r="D44" s="211">
        <v>1</v>
      </c>
      <c r="E44" s="211">
        <v>1</v>
      </c>
      <c r="F44" s="767">
        <f t="shared" si="0"/>
        <v>19</v>
      </c>
    </row>
    <row r="45" spans="1:6" x14ac:dyDescent="0.2">
      <c r="A45" s="756">
        <v>983</v>
      </c>
      <c r="B45" s="763">
        <v>0</v>
      </c>
      <c r="C45" s="211">
        <v>1</v>
      </c>
      <c r="D45" s="211">
        <v>0</v>
      </c>
      <c r="E45" s="211">
        <v>0</v>
      </c>
      <c r="F45" s="767">
        <f t="shared" si="0"/>
        <v>1</v>
      </c>
    </row>
    <row r="46" spans="1:6" x14ac:dyDescent="0.2">
      <c r="A46" s="756">
        <v>984</v>
      </c>
      <c r="B46" s="763">
        <v>0</v>
      </c>
      <c r="C46" s="212">
        <v>12</v>
      </c>
      <c r="D46" s="211">
        <v>1</v>
      </c>
      <c r="E46" s="211">
        <v>1</v>
      </c>
      <c r="F46" s="767">
        <f t="shared" si="0"/>
        <v>14</v>
      </c>
    </row>
    <row r="47" spans="1:6" x14ac:dyDescent="0.2">
      <c r="A47" s="756">
        <v>9622</v>
      </c>
      <c r="B47" s="763">
        <v>0</v>
      </c>
      <c r="C47" s="211">
        <v>1</v>
      </c>
      <c r="D47" s="211">
        <v>0</v>
      </c>
      <c r="E47" s="211">
        <v>0</v>
      </c>
      <c r="F47" s="767">
        <f t="shared" si="0"/>
        <v>1</v>
      </c>
    </row>
    <row r="48" spans="1:6" ht="6" customHeight="1" thickBot="1" x14ac:dyDescent="0.25">
      <c r="A48" s="756"/>
      <c r="B48" s="764"/>
      <c r="C48" s="765"/>
      <c r="D48" s="765"/>
      <c r="E48" s="765"/>
      <c r="F48" s="768"/>
    </row>
    <row r="49" spans="1:11" ht="23.25" customHeight="1" x14ac:dyDescent="0.2">
      <c r="A49" s="757" t="s">
        <v>5</v>
      </c>
      <c r="B49" s="769">
        <f>SUM(B10:B48)</f>
        <v>53</v>
      </c>
      <c r="C49" s="770">
        <f t="shared" ref="C49:E49" si="1">SUM(C10:C48)</f>
        <v>307</v>
      </c>
      <c r="D49" s="770">
        <f t="shared" si="1"/>
        <v>20</v>
      </c>
      <c r="E49" s="771">
        <f t="shared" si="1"/>
        <v>7</v>
      </c>
      <c r="F49" s="758">
        <f>SUM(F10:F48)</f>
        <v>387</v>
      </c>
    </row>
    <row r="50" spans="1:11" ht="22.5" customHeight="1" x14ac:dyDescent="0.2">
      <c r="A50" s="913" t="s">
        <v>297</v>
      </c>
      <c r="B50" s="913"/>
      <c r="C50" s="913"/>
      <c r="D50" s="913"/>
      <c r="E50" s="913"/>
      <c r="F50" s="913"/>
    </row>
    <row r="51" spans="1:11" ht="11.25" customHeight="1" x14ac:dyDescent="0.2">
      <c r="A51" s="913" t="s">
        <v>169</v>
      </c>
      <c r="B51" s="913"/>
      <c r="C51" s="913"/>
      <c r="D51" s="913"/>
      <c r="E51" s="913"/>
      <c r="F51" s="913"/>
    </row>
    <row r="52" spans="1:11" ht="12.75" customHeight="1" x14ac:dyDescent="0.2">
      <c r="A52" s="10" t="s">
        <v>12</v>
      </c>
      <c r="B52" s="11"/>
      <c r="C52" s="12"/>
      <c r="D52" s="13"/>
      <c r="E52" s="13"/>
      <c r="F52" s="13"/>
      <c r="G52" s="13"/>
      <c r="H52" s="13"/>
      <c r="I52" s="13"/>
      <c r="J52" s="13"/>
      <c r="K52" s="13"/>
    </row>
    <row r="53" spans="1:11" ht="10.5" customHeight="1" x14ac:dyDescent="0.2">
      <c r="A53" s="213" t="s">
        <v>13</v>
      </c>
      <c r="C53" s="214" t="s">
        <v>41</v>
      </c>
      <c r="E53" s="214" t="s">
        <v>40</v>
      </c>
      <c r="F53" s="12"/>
      <c r="G53" s="13"/>
      <c r="H53" s="13"/>
      <c r="I53" s="13"/>
      <c r="J53" s="13"/>
    </row>
    <row r="54" spans="1:11" ht="10.5" customHeight="1" x14ac:dyDescent="0.2">
      <c r="A54" s="213" t="s">
        <v>312</v>
      </c>
      <c r="C54" s="214" t="s">
        <v>14</v>
      </c>
      <c r="D54" s="215"/>
      <c r="E54" s="214" t="s">
        <v>42</v>
      </c>
      <c r="F54" s="12"/>
      <c r="G54" s="13"/>
      <c r="H54" s="13"/>
      <c r="I54" s="13"/>
      <c r="J54" s="13"/>
    </row>
    <row r="55" spans="1:11" ht="10.5" customHeight="1" x14ac:dyDescent="0.2">
      <c r="A55" s="213" t="s">
        <v>316</v>
      </c>
      <c r="C55" s="214" t="s">
        <v>15</v>
      </c>
      <c r="D55" s="215"/>
      <c r="E55" s="214" t="s">
        <v>311</v>
      </c>
      <c r="F55" s="12"/>
      <c r="G55" s="13"/>
      <c r="H55" s="216"/>
      <c r="I55" s="216">
        <v>44</v>
      </c>
      <c r="J55" s="216"/>
    </row>
    <row r="56" spans="1:11" ht="10.5" customHeight="1" x14ac:dyDescent="0.2">
      <c r="A56" s="214" t="s">
        <v>17</v>
      </c>
      <c r="C56" s="214" t="s">
        <v>18</v>
      </c>
      <c r="D56" s="217"/>
      <c r="E56" s="214" t="s">
        <v>16</v>
      </c>
      <c r="F56" s="12"/>
      <c r="G56" s="216"/>
      <c r="H56" s="216"/>
      <c r="I56" s="216"/>
      <c r="J56" s="216"/>
    </row>
    <row r="57" spans="1:11" ht="10.5" customHeight="1" x14ac:dyDescent="0.2">
      <c r="A57" s="214" t="s">
        <v>24</v>
      </c>
      <c r="C57" s="214" t="s">
        <v>314</v>
      </c>
      <c r="D57" s="217"/>
      <c r="E57" s="214" t="s">
        <v>19</v>
      </c>
      <c r="F57" s="12"/>
      <c r="G57" s="216"/>
      <c r="H57" s="216"/>
      <c r="I57" s="216"/>
      <c r="J57" s="216"/>
    </row>
    <row r="58" spans="1:11" ht="10.5" customHeight="1" x14ac:dyDescent="0.2">
      <c r="A58" s="214" t="s">
        <v>25</v>
      </c>
      <c r="C58" s="214" t="s">
        <v>20</v>
      </c>
      <c r="D58" s="217"/>
      <c r="E58" s="214" t="s">
        <v>21</v>
      </c>
      <c r="F58" s="12"/>
      <c r="G58" s="216"/>
      <c r="H58" s="216"/>
      <c r="I58" s="216"/>
      <c r="J58" s="216"/>
    </row>
    <row r="59" spans="1:11" ht="10.5" customHeight="1" x14ac:dyDescent="0.2">
      <c r="A59" s="214" t="s">
        <v>28</v>
      </c>
      <c r="C59" s="214" t="s">
        <v>22</v>
      </c>
      <c r="D59" s="217"/>
      <c r="E59" s="214" t="s">
        <v>23</v>
      </c>
      <c r="F59" s="12"/>
      <c r="G59" s="216"/>
      <c r="H59" s="216"/>
      <c r="I59" s="216"/>
      <c r="J59" s="216"/>
    </row>
    <row r="60" spans="1:11" ht="10.5" customHeight="1" x14ac:dyDescent="0.2">
      <c r="A60" s="214" t="s">
        <v>30</v>
      </c>
      <c r="C60" s="214" t="s">
        <v>313</v>
      </c>
      <c r="D60" s="217"/>
      <c r="E60" s="214" t="s">
        <v>27</v>
      </c>
      <c r="F60" s="12"/>
      <c r="G60" s="216"/>
      <c r="H60" s="216"/>
      <c r="I60" s="216"/>
      <c r="J60" s="216"/>
    </row>
    <row r="61" spans="1:11" ht="10.5" customHeight="1" x14ac:dyDescent="0.2">
      <c r="A61" s="214" t="s">
        <v>309</v>
      </c>
      <c r="C61" s="214" t="s">
        <v>26</v>
      </c>
      <c r="D61" s="217"/>
      <c r="E61" s="214" t="s">
        <v>32</v>
      </c>
      <c r="F61" s="12"/>
      <c r="G61" s="216"/>
      <c r="H61" s="216"/>
      <c r="I61" s="216"/>
      <c r="J61" s="216"/>
    </row>
    <row r="62" spans="1:11" ht="10.5" customHeight="1" x14ac:dyDescent="0.2">
      <c r="A62" s="214" t="s">
        <v>33</v>
      </c>
      <c r="C62" s="214" t="s">
        <v>29</v>
      </c>
      <c r="D62" s="217"/>
      <c r="E62" s="214" t="s">
        <v>36</v>
      </c>
      <c r="F62" s="12"/>
      <c r="G62" s="216"/>
      <c r="H62" s="216"/>
      <c r="I62" s="216"/>
      <c r="J62" s="216"/>
    </row>
    <row r="63" spans="1:11" ht="10.5" customHeight="1" x14ac:dyDescent="0.2">
      <c r="A63" s="214" t="s">
        <v>35</v>
      </c>
      <c r="C63" s="214" t="s">
        <v>31</v>
      </c>
      <c r="D63" s="217"/>
      <c r="E63" s="214" t="s">
        <v>39</v>
      </c>
      <c r="F63" s="12"/>
      <c r="G63" s="216"/>
      <c r="H63" s="216"/>
      <c r="I63" s="216"/>
      <c r="J63" s="216"/>
    </row>
    <row r="64" spans="1:11" ht="10.5" customHeight="1" x14ac:dyDescent="0.2">
      <c r="A64" s="214" t="s">
        <v>315</v>
      </c>
      <c r="C64" s="214" t="s">
        <v>34</v>
      </c>
      <c r="D64" s="217"/>
      <c r="E64" s="214" t="s">
        <v>310</v>
      </c>
      <c r="F64" s="12"/>
      <c r="G64" s="216"/>
      <c r="H64" s="216"/>
      <c r="I64" s="216"/>
      <c r="J64" s="216"/>
    </row>
    <row r="65" spans="1:11" ht="10.5" customHeight="1" x14ac:dyDescent="0.2">
      <c r="A65" s="214" t="s">
        <v>37</v>
      </c>
      <c r="B65" s="215"/>
      <c r="C65" s="214" t="s">
        <v>38</v>
      </c>
      <c r="D65" s="217"/>
      <c r="F65" s="12"/>
      <c r="G65" s="216"/>
      <c r="H65" s="216"/>
      <c r="I65" s="216"/>
      <c r="J65" s="216"/>
    </row>
    <row r="66" spans="1:11" ht="10.5" customHeight="1" x14ac:dyDescent="0.2">
      <c r="D66" s="217"/>
      <c r="F66" s="12"/>
      <c r="G66" s="216"/>
      <c r="H66" s="216"/>
      <c r="I66" s="216"/>
      <c r="J66" s="216"/>
    </row>
    <row r="67" spans="1:11" ht="10.5" customHeight="1" x14ac:dyDescent="0.2">
      <c r="A67" s="214"/>
      <c r="D67" s="217"/>
      <c r="F67" s="12"/>
      <c r="G67" s="216"/>
      <c r="H67" s="216"/>
      <c r="I67" s="216"/>
      <c r="J67" s="216"/>
    </row>
    <row r="68" spans="1:11" x14ac:dyDescent="0.2">
      <c r="D68" s="217"/>
      <c r="F68" s="12"/>
      <c r="G68" s="216"/>
      <c r="H68" s="216"/>
      <c r="I68" s="216"/>
      <c r="J68" s="216"/>
      <c r="K68" s="216"/>
    </row>
    <row r="83" spans="1:1" x14ac:dyDescent="0.2">
      <c r="A83" s="214"/>
    </row>
    <row r="84" spans="1:1" x14ac:dyDescent="0.2">
      <c r="A84" s="214"/>
    </row>
    <row r="85" spans="1:1" x14ac:dyDescent="0.2">
      <c r="A85" s="214"/>
    </row>
    <row r="86" spans="1:1" x14ac:dyDescent="0.2">
      <c r="A86" s="214"/>
    </row>
    <row r="87" spans="1:1" x14ac:dyDescent="0.2">
      <c r="A87" s="214"/>
    </row>
    <row r="88" spans="1:1" x14ac:dyDescent="0.2">
      <c r="A88" s="214"/>
    </row>
    <row r="89" spans="1:1" x14ac:dyDescent="0.2">
      <c r="A89" s="214"/>
    </row>
    <row r="90" spans="1:1" x14ac:dyDescent="0.2">
      <c r="A90" s="214"/>
    </row>
    <row r="91" spans="1:1" x14ac:dyDescent="0.2">
      <c r="A91" s="214"/>
    </row>
    <row r="92" spans="1:1" x14ac:dyDescent="0.2">
      <c r="A92" s="214"/>
    </row>
    <row r="93" spans="1:1" x14ac:dyDescent="0.2">
      <c r="A93" s="214"/>
    </row>
    <row r="94" spans="1:1" x14ac:dyDescent="0.2">
      <c r="A94" s="214"/>
    </row>
    <row r="95" spans="1:1" x14ac:dyDescent="0.2">
      <c r="A95" s="214"/>
    </row>
    <row r="96" spans="1:1" x14ac:dyDescent="0.2">
      <c r="A96" s="214"/>
    </row>
    <row r="97" spans="1:1" x14ac:dyDescent="0.2">
      <c r="A97" s="214"/>
    </row>
  </sheetData>
  <mergeCells count="10">
    <mergeCell ref="A50:F50"/>
    <mergeCell ref="A51:F51"/>
    <mergeCell ref="A1:F1"/>
    <mergeCell ref="A3:F3"/>
    <mergeCell ref="A4:F4"/>
    <mergeCell ref="A5:F5"/>
    <mergeCell ref="A7:A9"/>
    <mergeCell ref="B7:E7"/>
    <mergeCell ref="F7:F9"/>
    <mergeCell ref="B8:E8"/>
  </mergeCells>
  <pageMargins left="0.70866141732283472" right="0.70866141732283472" top="0.74803149606299213" bottom="0.74803149606299213" header="0.31496062992125984" footer="0.31496062992125984"/>
  <pageSetup paperSize="9" scale="89" orientation="portrait" r:id="rId1"/>
  <ignoredErrors>
    <ignoredError sqref="F10:F47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G70"/>
  <sheetViews>
    <sheetView showGridLines="0" view="pageBreakPreview" topLeftCell="A48" zoomScale="89" zoomScaleNormal="100" zoomScaleSheetLayoutView="89" workbookViewId="0">
      <selection activeCell="B53" sqref="B53:H53"/>
    </sheetView>
  </sheetViews>
  <sheetFormatPr baseColWidth="10" defaultRowHeight="12.75" x14ac:dyDescent="0.2"/>
  <cols>
    <col min="1" max="1" width="12.85546875" style="1" customWidth="1"/>
    <col min="2" max="7" width="6.28515625" style="1" customWidth="1"/>
    <col min="8" max="8" width="6.7109375" style="1" bestFit="1" customWidth="1"/>
    <col min="9" max="15" width="6.28515625" style="1" customWidth="1"/>
    <col min="16" max="16" width="10.28515625" style="1" customWidth="1"/>
    <col min="17" max="17" width="11.42578125" style="1"/>
    <col min="18" max="33" width="5.42578125" style="1" customWidth="1"/>
    <col min="34" max="16384" width="11.42578125" style="1"/>
  </cols>
  <sheetData>
    <row r="1" spans="1:33" ht="18" customHeight="1" x14ac:dyDescent="0.25">
      <c r="A1" s="890" t="s">
        <v>336</v>
      </c>
      <c r="B1" s="890"/>
      <c r="C1" s="890"/>
      <c r="D1" s="890"/>
      <c r="E1" s="890"/>
      <c r="F1" s="890"/>
      <c r="G1" s="890"/>
      <c r="H1" s="890"/>
      <c r="I1" s="890"/>
      <c r="J1" s="890"/>
      <c r="K1" s="890"/>
      <c r="L1" s="890"/>
      <c r="M1" s="890"/>
      <c r="N1" s="890"/>
      <c r="O1" s="890"/>
      <c r="P1" s="890"/>
    </row>
    <row r="2" spans="1:33" ht="17.25" customHeight="1" x14ac:dyDescent="0.25">
      <c r="A2" s="218" t="s">
        <v>0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</row>
    <row r="3" spans="1:33" ht="23.25" customHeight="1" x14ac:dyDescent="0.25">
      <c r="A3" s="890" t="s">
        <v>301</v>
      </c>
      <c r="B3" s="890"/>
      <c r="C3" s="890"/>
      <c r="D3" s="890"/>
      <c r="E3" s="890"/>
      <c r="F3" s="890"/>
      <c r="G3" s="890"/>
      <c r="H3" s="890"/>
      <c r="I3" s="890"/>
      <c r="J3" s="890"/>
      <c r="K3" s="890"/>
      <c r="L3" s="890"/>
      <c r="M3" s="890"/>
      <c r="N3" s="890"/>
      <c r="O3" s="890"/>
      <c r="P3" s="890"/>
    </row>
    <row r="4" spans="1:33" ht="23.25" customHeight="1" x14ac:dyDescent="0.25">
      <c r="A4" s="890" t="s">
        <v>302</v>
      </c>
      <c r="B4" s="890"/>
      <c r="C4" s="890"/>
      <c r="D4" s="890"/>
      <c r="E4" s="890"/>
      <c r="F4" s="890"/>
      <c r="G4" s="890"/>
      <c r="H4" s="890"/>
      <c r="I4" s="890"/>
      <c r="J4" s="890"/>
      <c r="K4" s="890"/>
      <c r="L4" s="890"/>
      <c r="M4" s="890"/>
      <c r="N4" s="890"/>
      <c r="O4" s="890"/>
      <c r="P4" s="890"/>
    </row>
    <row r="5" spans="1:33" ht="15.75" x14ac:dyDescent="0.2">
      <c r="A5" s="856">
        <v>2019</v>
      </c>
      <c r="B5" s="856"/>
      <c r="C5" s="856"/>
      <c r="D5" s="856"/>
      <c r="E5" s="856"/>
      <c r="F5" s="856"/>
      <c r="G5" s="856"/>
      <c r="H5" s="856"/>
      <c r="I5" s="856"/>
      <c r="J5" s="856"/>
      <c r="K5" s="856"/>
      <c r="L5" s="856"/>
      <c r="M5" s="856"/>
      <c r="N5" s="856"/>
      <c r="O5" s="856"/>
      <c r="P5" s="856"/>
    </row>
    <row r="6" spans="1:33" ht="9" customHeight="1" x14ac:dyDescent="0.2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</row>
    <row r="7" spans="1:33" ht="23.25" customHeight="1" thickBot="1" x14ac:dyDescent="0.25">
      <c r="A7" s="920" t="s">
        <v>141</v>
      </c>
      <c r="B7" s="921" t="s">
        <v>303</v>
      </c>
      <c r="C7" s="921"/>
      <c r="D7" s="921"/>
      <c r="E7" s="921"/>
      <c r="F7" s="921"/>
      <c r="G7" s="921"/>
      <c r="H7" s="921"/>
      <c r="I7" s="921"/>
      <c r="J7" s="921"/>
      <c r="K7" s="921"/>
      <c r="L7" s="921"/>
      <c r="M7" s="921"/>
      <c r="N7" s="921"/>
      <c r="O7" s="921"/>
      <c r="P7" s="922" t="s">
        <v>5</v>
      </c>
    </row>
    <row r="8" spans="1:33" ht="24.75" customHeight="1" thickBot="1" x14ac:dyDescent="0.25">
      <c r="A8" s="920"/>
      <c r="B8" s="412" t="s">
        <v>83</v>
      </c>
      <c r="C8" s="412" t="s">
        <v>173</v>
      </c>
      <c r="D8" s="412" t="s">
        <v>174</v>
      </c>
      <c r="E8" s="412" t="s">
        <v>84</v>
      </c>
      <c r="F8" s="412" t="s">
        <v>175</v>
      </c>
      <c r="G8" s="412" t="s">
        <v>85</v>
      </c>
      <c r="H8" s="412" t="s">
        <v>86</v>
      </c>
      <c r="I8" s="412" t="s">
        <v>87</v>
      </c>
      <c r="J8" s="412" t="s">
        <v>88</v>
      </c>
      <c r="K8" s="412" t="s">
        <v>89</v>
      </c>
      <c r="L8" s="412" t="s">
        <v>176</v>
      </c>
      <c r="M8" s="412" t="s">
        <v>90</v>
      </c>
      <c r="N8" s="412" t="s">
        <v>91</v>
      </c>
      <c r="O8" s="412" t="s">
        <v>92</v>
      </c>
      <c r="P8" s="922"/>
    </row>
    <row r="9" spans="1:33" ht="24" customHeight="1" x14ac:dyDescent="0.25">
      <c r="A9" s="756">
        <v>120</v>
      </c>
      <c r="B9" s="748">
        <v>0</v>
      </c>
      <c r="C9" s="749">
        <v>2</v>
      </c>
      <c r="D9" s="749">
        <v>0</v>
      </c>
      <c r="E9" s="749">
        <v>0</v>
      </c>
      <c r="F9" s="749">
        <v>0</v>
      </c>
      <c r="G9" s="749">
        <v>0</v>
      </c>
      <c r="H9" s="749">
        <v>16</v>
      </c>
      <c r="I9" s="749">
        <v>29</v>
      </c>
      <c r="J9" s="749">
        <v>4</v>
      </c>
      <c r="K9" s="749">
        <v>3</v>
      </c>
      <c r="L9" s="749">
        <v>0</v>
      </c>
      <c r="M9" s="749">
        <v>1</v>
      </c>
      <c r="N9" s="749">
        <v>0</v>
      </c>
      <c r="O9" s="749">
        <v>3</v>
      </c>
      <c r="P9" s="774">
        <f t="shared" ref="P9:P48" si="0">SUM(B9:O9)</f>
        <v>58</v>
      </c>
      <c r="R9" s="23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ht="15" customHeight="1" x14ac:dyDescent="0.25">
      <c r="A10" s="756">
        <v>243</v>
      </c>
      <c r="B10" s="540">
        <v>0</v>
      </c>
      <c r="C10" s="163">
        <v>0</v>
      </c>
      <c r="D10" s="163">
        <v>0</v>
      </c>
      <c r="E10" s="163">
        <v>0</v>
      </c>
      <c r="F10" s="163">
        <v>0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163">
        <v>2</v>
      </c>
      <c r="N10" s="163">
        <v>0</v>
      </c>
      <c r="O10" s="163">
        <v>1</v>
      </c>
      <c r="P10" s="775">
        <f t="shared" si="0"/>
        <v>3</v>
      </c>
      <c r="R10" s="23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144" customFormat="1" ht="15" customHeight="1" x14ac:dyDescent="0.25">
      <c r="A11" s="756">
        <v>246</v>
      </c>
      <c r="B11" s="540">
        <v>0</v>
      </c>
      <c r="C11" s="163">
        <v>0</v>
      </c>
      <c r="D11" s="163">
        <v>0</v>
      </c>
      <c r="E11" s="163">
        <v>0</v>
      </c>
      <c r="F11" s="163">
        <v>0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163">
        <v>1</v>
      </c>
      <c r="N11" s="163">
        <v>0</v>
      </c>
      <c r="O11" s="163">
        <v>0</v>
      </c>
      <c r="P11" s="775">
        <f t="shared" si="0"/>
        <v>1</v>
      </c>
      <c r="Q11" s="1"/>
      <c r="R11" s="23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ht="15" customHeight="1" x14ac:dyDescent="0.25">
      <c r="A12" s="756">
        <v>265</v>
      </c>
      <c r="B12" s="540">
        <v>0</v>
      </c>
      <c r="C12" s="163">
        <v>0</v>
      </c>
      <c r="D12" s="163">
        <v>0</v>
      </c>
      <c r="E12" s="163">
        <v>0</v>
      </c>
      <c r="F12" s="163">
        <v>0</v>
      </c>
      <c r="G12" s="163">
        <v>0</v>
      </c>
      <c r="H12" s="163">
        <v>0</v>
      </c>
      <c r="I12" s="163">
        <v>2</v>
      </c>
      <c r="J12" s="163">
        <v>0</v>
      </c>
      <c r="K12" s="163">
        <v>0</v>
      </c>
      <c r="L12" s="163">
        <v>0</v>
      </c>
      <c r="M12" s="163">
        <v>0</v>
      </c>
      <c r="N12" s="163">
        <v>0</v>
      </c>
      <c r="O12" s="163">
        <v>15</v>
      </c>
      <c r="P12" s="775">
        <f t="shared" si="0"/>
        <v>17</v>
      </c>
      <c r="R12" s="234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ht="15" customHeight="1" x14ac:dyDescent="0.25">
      <c r="A13" s="756">
        <v>381</v>
      </c>
      <c r="B13" s="540">
        <v>0</v>
      </c>
      <c r="C13" s="163">
        <v>0</v>
      </c>
      <c r="D13" s="163">
        <v>0</v>
      </c>
      <c r="E13" s="163">
        <v>0</v>
      </c>
      <c r="F13" s="163">
        <v>0</v>
      </c>
      <c r="G13" s="163">
        <v>0</v>
      </c>
      <c r="H13" s="163">
        <v>4</v>
      </c>
      <c r="I13" s="163"/>
      <c r="J13" s="163">
        <v>1</v>
      </c>
      <c r="K13" s="163">
        <v>0</v>
      </c>
      <c r="L13" s="163">
        <v>0</v>
      </c>
      <c r="M13" s="163">
        <v>0</v>
      </c>
      <c r="N13" s="163">
        <v>0</v>
      </c>
      <c r="O13" s="163">
        <v>0</v>
      </c>
      <c r="P13" s="775">
        <f t="shared" si="0"/>
        <v>5</v>
      </c>
      <c r="R13" s="234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ht="15" customHeight="1" x14ac:dyDescent="0.25">
      <c r="A14" s="756">
        <v>391</v>
      </c>
      <c r="B14" s="540">
        <v>0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1</v>
      </c>
      <c r="P14" s="775">
        <f t="shared" si="0"/>
        <v>1</v>
      </c>
      <c r="R14" s="23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ht="15" customHeight="1" x14ac:dyDescent="0.25">
      <c r="A15" s="756">
        <v>394</v>
      </c>
      <c r="B15" s="540">
        <v>0</v>
      </c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24</v>
      </c>
      <c r="P15" s="775">
        <f t="shared" si="0"/>
        <v>24</v>
      </c>
      <c r="R15" s="234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5" customHeight="1" x14ac:dyDescent="0.25">
      <c r="A16" s="756">
        <v>413</v>
      </c>
      <c r="B16" s="540">
        <v>0</v>
      </c>
      <c r="C16" s="163">
        <v>0</v>
      </c>
      <c r="D16" s="163">
        <v>0</v>
      </c>
      <c r="E16" s="163">
        <v>0</v>
      </c>
      <c r="F16" s="163">
        <v>0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  <c r="M16" s="163">
        <v>0</v>
      </c>
      <c r="N16" s="163">
        <v>1</v>
      </c>
      <c r="O16" s="163">
        <v>0</v>
      </c>
      <c r="P16" s="775">
        <f t="shared" si="0"/>
        <v>1</v>
      </c>
      <c r="R16" s="234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ht="15" customHeight="1" x14ac:dyDescent="0.25">
      <c r="A17" s="756">
        <v>415</v>
      </c>
      <c r="B17" s="540">
        <v>0</v>
      </c>
      <c r="C17" s="163">
        <v>0</v>
      </c>
      <c r="D17" s="163">
        <v>0</v>
      </c>
      <c r="E17" s="163">
        <v>0</v>
      </c>
      <c r="F17" s="163">
        <v>0</v>
      </c>
      <c r="G17" s="163">
        <v>0</v>
      </c>
      <c r="H17" s="163">
        <v>0</v>
      </c>
      <c r="I17" s="163">
        <v>0</v>
      </c>
      <c r="J17" s="163">
        <v>1</v>
      </c>
      <c r="K17" s="163">
        <v>0</v>
      </c>
      <c r="L17" s="163">
        <v>0</v>
      </c>
      <c r="M17" s="163">
        <v>0</v>
      </c>
      <c r="N17" s="163">
        <v>0</v>
      </c>
      <c r="O17" s="163">
        <v>0</v>
      </c>
      <c r="P17" s="775">
        <f t="shared" si="0"/>
        <v>1</v>
      </c>
      <c r="R17" s="234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ht="15" customHeight="1" x14ac:dyDescent="0.25">
      <c r="A18" s="756">
        <v>421</v>
      </c>
      <c r="B18" s="540">
        <v>0</v>
      </c>
      <c r="C18" s="163">
        <v>2</v>
      </c>
      <c r="D18" s="163">
        <v>2</v>
      </c>
      <c r="E18" s="163">
        <v>1</v>
      </c>
      <c r="F18" s="163">
        <v>0</v>
      </c>
      <c r="G18" s="163">
        <v>0</v>
      </c>
      <c r="H18" s="163">
        <v>21</v>
      </c>
      <c r="I18" s="163">
        <v>0</v>
      </c>
      <c r="J18" s="163">
        <v>3</v>
      </c>
      <c r="K18" s="163">
        <v>3</v>
      </c>
      <c r="L18" s="163">
        <v>0</v>
      </c>
      <c r="M18" s="163">
        <v>1</v>
      </c>
      <c r="N18" s="163">
        <v>0</v>
      </c>
      <c r="O18" s="163">
        <v>2</v>
      </c>
      <c r="P18" s="775">
        <f t="shared" si="0"/>
        <v>35</v>
      </c>
      <c r="R18" s="234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ht="15" customHeight="1" x14ac:dyDescent="0.25">
      <c r="A19" s="756">
        <v>423</v>
      </c>
      <c r="B19" s="540">
        <v>0</v>
      </c>
      <c r="C19" s="163">
        <v>0</v>
      </c>
      <c r="D19" s="163">
        <v>0</v>
      </c>
      <c r="E19" s="163">
        <v>0</v>
      </c>
      <c r="F19" s="163">
        <v>0</v>
      </c>
      <c r="G19" s="163">
        <v>0</v>
      </c>
      <c r="H19" s="163">
        <v>3</v>
      </c>
      <c r="I19" s="163">
        <v>41</v>
      </c>
      <c r="J19" s="163">
        <v>2</v>
      </c>
      <c r="K19" s="163">
        <v>1</v>
      </c>
      <c r="L19" s="163">
        <v>12</v>
      </c>
      <c r="M19" s="163">
        <v>0</v>
      </c>
      <c r="N19" s="163">
        <v>1</v>
      </c>
      <c r="O19" s="163">
        <v>1</v>
      </c>
      <c r="P19" s="775">
        <f t="shared" si="0"/>
        <v>61</v>
      </c>
      <c r="R19" s="23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270" customFormat="1" ht="15" customHeight="1" x14ac:dyDescent="0.25">
      <c r="A20" s="756">
        <v>432</v>
      </c>
      <c r="B20" s="540">
        <v>0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4</v>
      </c>
      <c r="M20" s="163">
        <v>0</v>
      </c>
      <c r="N20" s="163">
        <v>0</v>
      </c>
      <c r="O20" s="163">
        <v>0</v>
      </c>
      <c r="P20" s="775">
        <f t="shared" si="0"/>
        <v>4</v>
      </c>
      <c r="Q20" s="1"/>
      <c r="R20" s="271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</row>
    <row r="21" spans="1:33" ht="15" customHeight="1" x14ac:dyDescent="0.25">
      <c r="A21" s="756">
        <v>436</v>
      </c>
      <c r="B21" s="540">
        <v>0</v>
      </c>
      <c r="C21" s="163">
        <v>0</v>
      </c>
      <c r="D21" s="163">
        <v>0</v>
      </c>
      <c r="E21" s="163">
        <v>0</v>
      </c>
      <c r="F21" s="163">
        <v>0</v>
      </c>
      <c r="G21" s="163">
        <v>0</v>
      </c>
      <c r="H21" s="163">
        <v>1</v>
      </c>
      <c r="I21" s="163">
        <v>0</v>
      </c>
      <c r="J21" s="163">
        <v>1</v>
      </c>
      <c r="K21" s="163">
        <v>0</v>
      </c>
      <c r="L21" s="163">
        <v>0</v>
      </c>
      <c r="M21" s="163">
        <v>0</v>
      </c>
      <c r="N21" s="163">
        <v>0</v>
      </c>
      <c r="O21" s="163">
        <v>0</v>
      </c>
      <c r="P21" s="775">
        <f t="shared" si="0"/>
        <v>2</v>
      </c>
      <c r="R21" s="234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ht="15" customHeight="1" x14ac:dyDescent="0.25">
      <c r="A22" s="756">
        <v>451</v>
      </c>
      <c r="B22" s="540">
        <v>0</v>
      </c>
      <c r="C22" s="163">
        <v>0</v>
      </c>
      <c r="D22" s="163">
        <v>0</v>
      </c>
      <c r="E22" s="163">
        <v>0</v>
      </c>
      <c r="F22" s="163">
        <v>0</v>
      </c>
      <c r="G22" s="163">
        <v>0</v>
      </c>
      <c r="H22" s="163">
        <v>5</v>
      </c>
      <c r="I22" s="163">
        <v>0</v>
      </c>
      <c r="J22" s="163">
        <v>0</v>
      </c>
      <c r="K22" s="163">
        <v>0</v>
      </c>
      <c r="L22" s="163">
        <v>0</v>
      </c>
      <c r="M22" s="163">
        <v>0</v>
      </c>
      <c r="N22" s="163">
        <v>0</v>
      </c>
      <c r="O22" s="163">
        <v>0</v>
      </c>
      <c r="P22" s="775">
        <f t="shared" si="0"/>
        <v>5</v>
      </c>
      <c r="R22" s="234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ht="15" customHeight="1" x14ac:dyDescent="0.25">
      <c r="A23" s="756">
        <v>454</v>
      </c>
      <c r="B23" s="540">
        <v>0</v>
      </c>
      <c r="C23" s="163">
        <v>0</v>
      </c>
      <c r="D23" s="163">
        <v>0</v>
      </c>
      <c r="E23" s="163">
        <v>0</v>
      </c>
      <c r="F23" s="163">
        <v>0</v>
      </c>
      <c r="G23" s="163">
        <v>0</v>
      </c>
      <c r="H23" s="163">
        <v>1</v>
      </c>
      <c r="I23" s="163">
        <v>3</v>
      </c>
      <c r="J23" s="163">
        <v>1</v>
      </c>
      <c r="K23" s="163">
        <v>0</v>
      </c>
      <c r="L23" s="163">
        <v>0</v>
      </c>
      <c r="M23" s="163">
        <v>0</v>
      </c>
      <c r="N23" s="163">
        <v>0</v>
      </c>
      <c r="O23" s="163">
        <v>2</v>
      </c>
      <c r="P23" s="775">
        <f t="shared" si="0"/>
        <v>7</v>
      </c>
      <c r="R23" s="234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270" customFormat="1" ht="15" customHeight="1" x14ac:dyDescent="0.25">
      <c r="A24" s="756">
        <v>455</v>
      </c>
      <c r="B24" s="540">
        <v>1</v>
      </c>
      <c r="C24" s="163">
        <v>0</v>
      </c>
      <c r="D24" s="163">
        <v>0</v>
      </c>
      <c r="E24" s="163">
        <v>0</v>
      </c>
      <c r="F24" s="163">
        <v>0</v>
      </c>
      <c r="G24" s="163">
        <v>0</v>
      </c>
      <c r="H24" s="163">
        <v>9</v>
      </c>
      <c r="I24" s="163">
        <v>0</v>
      </c>
      <c r="J24" s="163">
        <v>0</v>
      </c>
      <c r="K24" s="163">
        <v>2</v>
      </c>
      <c r="L24" s="163">
        <v>0</v>
      </c>
      <c r="M24" s="163">
        <v>0</v>
      </c>
      <c r="N24" s="163">
        <v>0</v>
      </c>
      <c r="O24" s="163"/>
      <c r="P24" s="775">
        <f t="shared" si="0"/>
        <v>12</v>
      </c>
      <c r="Q24" s="1"/>
      <c r="R24" s="271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</row>
    <row r="25" spans="1:33" ht="15" customHeight="1" x14ac:dyDescent="0.25">
      <c r="A25" s="756">
        <v>462</v>
      </c>
      <c r="B25" s="540">
        <v>0</v>
      </c>
      <c r="C25" s="163">
        <v>8</v>
      </c>
      <c r="D25" s="163">
        <v>2</v>
      </c>
      <c r="E25" s="163">
        <v>0</v>
      </c>
      <c r="F25" s="163">
        <v>0</v>
      </c>
      <c r="G25" s="163">
        <v>0</v>
      </c>
      <c r="H25" s="163">
        <v>0</v>
      </c>
      <c r="I25" s="163">
        <v>0</v>
      </c>
      <c r="J25" s="163">
        <v>6</v>
      </c>
      <c r="K25" s="163">
        <v>5</v>
      </c>
      <c r="L25" s="163">
        <v>0</v>
      </c>
      <c r="M25" s="163">
        <v>0</v>
      </c>
      <c r="N25" s="163">
        <v>0</v>
      </c>
      <c r="O25" s="163">
        <v>3</v>
      </c>
      <c r="P25" s="775">
        <f t="shared" si="0"/>
        <v>24</v>
      </c>
      <c r="R25" s="234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ht="15" customHeight="1" x14ac:dyDescent="0.25">
      <c r="A26" s="756">
        <v>511</v>
      </c>
      <c r="B26" s="540">
        <v>0</v>
      </c>
      <c r="C26" s="163">
        <v>0</v>
      </c>
      <c r="D26" s="163">
        <v>0</v>
      </c>
      <c r="E26" s="163">
        <v>0</v>
      </c>
      <c r="F26" s="163">
        <v>0</v>
      </c>
      <c r="G26" s="163">
        <v>0</v>
      </c>
      <c r="H26" s="163">
        <v>0</v>
      </c>
      <c r="I26" s="163">
        <v>1</v>
      </c>
      <c r="J26" s="163">
        <v>0</v>
      </c>
      <c r="K26" s="163">
        <v>0</v>
      </c>
      <c r="L26" s="163">
        <v>0</v>
      </c>
      <c r="M26" s="163">
        <v>0</v>
      </c>
      <c r="N26" s="163">
        <v>0</v>
      </c>
      <c r="O26" s="163">
        <v>0</v>
      </c>
      <c r="P26" s="775">
        <f t="shared" si="0"/>
        <v>1</v>
      </c>
      <c r="R26" s="234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ht="15" customHeight="1" x14ac:dyDescent="0.25">
      <c r="A27" s="756">
        <v>522</v>
      </c>
      <c r="B27" s="540">
        <v>0</v>
      </c>
      <c r="C27" s="163">
        <v>0</v>
      </c>
      <c r="D27" s="163">
        <v>0</v>
      </c>
      <c r="E27" s="163">
        <v>0</v>
      </c>
      <c r="F27" s="163">
        <v>0</v>
      </c>
      <c r="G27" s="163">
        <v>0</v>
      </c>
      <c r="H27" s="163">
        <v>0</v>
      </c>
      <c r="I27" s="163">
        <v>2</v>
      </c>
      <c r="J27" s="163">
        <v>0</v>
      </c>
      <c r="K27" s="163">
        <v>0</v>
      </c>
      <c r="L27" s="163">
        <v>0</v>
      </c>
      <c r="M27" s="163">
        <v>0</v>
      </c>
      <c r="N27" s="163">
        <v>0</v>
      </c>
      <c r="O27" s="163">
        <v>0</v>
      </c>
      <c r="P27" s="775">
        <f t="shared" si="0"/>
        <v>2</v>
      </c>
      <c r="R27" s="234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ht="15" customHeight="1" x14ac:dyDescent="0.25">
      <c r="A28" s="756">
        <v>523</v>
      </c>
      <c r="B28" s="540">
        <v>0</v>
      </c>
      <c r="C28" s="163">
        <v>0</v>
      </c>
      <c r="D28" s="163">
        <v>0</v>
      </c>
      <c r="E28" s="163">
        <v>0</v>
      </c>
      <c r="F28" s="163">
        <v>0</v>
      </c>
      <c r="G28" s="163">
        <v>0</v>
      </c>
      <c r="H28" s="163">
        <v>1</v>
      </c>
      <c r="I28" s="163">
        <v>5</v>
      </c>
      <c r="J28" s="163">
        <v>0</v>
      </c>
      <c r="K28" s="163">
        <v>0</v>
      </c>
      <c r="L28" s="163">
        <v>0</v>
      </c>
      <c r="M28" s="163">
        <v>0</v>
      </c>
      <c r="N28" s="163">
        <v>0</v>
      </c>
      <c r="O28" s="163">
        <v>0</v>
      </c>
      <c r="P28" s="775">
        <f t="shared" si="0"/>
        <v>6</v>
      </c>
      <c r="R28" s="234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ht="15" customHeight="1" x14ac:dyDescent="0.25">
      <c r="A29" s="756">
        <v>541</v>
      </c>
      <c r="B29" s="540">
        <v>0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1</v>
      </c>
      <c r="L29" s="163">
        <v>0</v>
      </c>
      <c r="M29" s="163">
        <v>0</v>
      </c>
      <c r="N29" s="163">
        <v>0</v>
      </c>
      <c r="O29" s="163">
        <v>0</v>
      </c>
      <c r="P29" s="775">
        <f t="shared" si="0"/>
        <v>1</v>
      </c>
      <c r="R29" s="234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ht="15" customHeight="1" x14ac:dyDescent="0.25">
      <c r="A30" s="756">
        <v>572</v>
      </c>
      <c r="B30" s="540">
        <v>0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3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775">
        <f t="shared" si="0"/>
        <v>3</v>
      </c>
      <c r="R30" s="234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15" customHeight="1" x14ac:dyDescent="0.25">
      <c r="A31" s="756">
        <v>573</v>
      </c>
      <c r="B31" s="540">
        <v>0</v>
      </c>
      <c r="C31" s="163">
        <v>0</v>
      </c>
      <c r="D31" s="163">
        <v>0</v>
      </c>
      <c r="E31" s="163">
        <v>0</v>
      </c>
      <c r="F31" s="163">
        <v>0</v>
      </c>
      <c r="G31" s="163">
        <v>0</v>
      </c>
      <c r="H31" s="163">
        <v>0</v>
      </c>
      <c r="I31" s="163">
        <v>1</v>
      </c>
      <c r="J31" s="163">
        <v>0</v>
      </c>
      <c r="K31" s="163">
        <v>1</v>
      </c>
      <c r="L31" s="163">
        <v>0</v>
      </c>
      <c r="M31" s="163">
        <v>0</v>
      </c>
      <c r="N31" s="163">
        <v>0</v>
      </c>
      <c r="O31" s="163">
        <v>0</v>
      </c>
      <c r="P31" s="775">
        <f t="shared" si="0"/>
        <v>2</v>
      </c>
      <c r="R31" s="234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15" customHeight="1" x14ac:dyDescent="0.25">
      <c r="A32" s="756">
        <v>575</v>
      </c>
      <c r="B32" s="540">
        <v>0</v>
      </c>
      <c r="C32" s="163">
        <v>0</v>
      </c>
      <c r="D32" s="163">
        <v>0</v>
      </c>
      <c r="E32" s="163">
        <v>2</v>
      </c>
      <c r="F32" s="163">
        <v>0</v>
      </c>
      <c r="G32" s="163">
        <v>0</v>
      </c>
      <c r="H32" s="163">
        <v>24</v>
      </c>
      <c r="I32" s="163">
        <v>0</v>
      </c>
      <c r="J32" s="163">
        <v>2</v>
      </c>
      <c r="K32" s="163">
        <v>3</v>
      </c>
      <c r="L32" s="163">
        <v>0</v>
      </c>
      <c r="M32" s="163">
        <v>2</v>
      </c>
      <c r="N32" s="163">
        <v>0</v>
      </c>
      <c r="O32" s="163">
        <v>1</v>
      </c>
      <c r="P32" s="775">
        <f t="shared" si="0"/>
        <v>34</v>
      </c>
      <c r="R32" s="234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ht="15" customHeight="1" x14ac:dyDescent="0.25">
      <c r="A33" s="756">
        <v>641</v>
      </c>
      <c r="B33" s="540">
        <v>1</v>
      </c>
      <c r="C33" s="163">
        <v>0</v>
      </c>
      <c r="D33" s="163">
        <v>0</v>
      </c>
      <c r="E33" s="163">
        <v>1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775">
        <f t="shared" si="0"/>
        <v>2</v>
      </c>
      <c r="R33" s="234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ht="15" customHeight="1" x14ac:dyDescent="0.25">
      <c r="A34" s="756">
        <v>742</v>
      </c>
      <c r="B34" s="540">
        <v>0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1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775">
        <f t="shared" si="0"/>
        <v>1</v>
      </c>
      <c r="R34" s="2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ht="15" customHeight="1" x14ac:dyDescent="0.25">
      <c r="A35" s="756">
        <v>766</v>
      </c>
      <c r="B35" s="540">
        <v>0</v>
      </c>
      <c r="C35" s="163">
        <v>0</v>
      </c>
      <c r="D35" s="163">
        <v>0</v>
      </c>
      <c r="E35" s="163">
        <v>2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775">
        <f t="shared" si="0"/>
        <v>2</v>
      </c>
      <c r="R35" s="234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ht="15" customHeight="1" x14ac:dyDescent="0.25">
      <c r="A36" s="756">
        <v>782</v>
      </c>
      <c r="B36" s="540">
        <v>0</v>
      </c>
      <c r="C36" s="163">
        <v>0</v>
      </c>
      <c r="D36" s="163">
        <v>0</v>
      </c>
      <c r="E36" s="163">
        <v>5</v>
      </c>
      <c r="F36" s="163">
        <v>0</v>
      </c>
      <c r="G36" s="163">
        <v>0</v>
      </c>
      <c r="H36" s="163">
        <v>2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1</v>
      </c>
      <c r="P36" s="775">
        <f t="shared" si="0"/>
        <v>8</v>
      </c>
      <c r="R36" s="234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ht="15" customHeight="1" x14ac:dyDescent="0.25">
      <c r="A37" s="756">
        <v>885</v>
      </c>
      <c r="B37" s="540">
        <v>0</v>
      </c>
      <c r="C37" s="163">
        <v>0</v>
      </c>
      <c r="D37" s="163">
        <v>0</v>
      </c>
      <c r="E37" s="163">
        <v>0</v>
      </c>
      <c r="F37" s="163">
        <v>0</v>
      </c>
      <c r="G37" s="163">
        <v>0</v>
      </c>
      <c r="H37" s="163">
        <v>0</v>
      </c>
      <c r="I37" s="163">
        <v>0</v>
      </c>
      <c r="J37" s="163">
        <v>1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775">
        <f t="shared" si="0"/>
        <v>1</v>
      </c>
      <c r="R37" s="234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ht="15" customHeight="1" x14ac:dyDescent="0.25">
      <c r="A38" s="756">
        <v>931</v>
      </c>
      <c r="B38" s="540">
        <v>0</v>
      </c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2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775">
        <f t="shared" si="0"/>
        <v>2</v>
      </c>
      <c r="R38" s="234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ht="15" customHeight="1" x14ac:dyDescent="0.25">
      <c r="A39" s="756">
        <v>941</v>
      </c>
      <c r="B39" s="540">
        <v>0</v>
      </c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1</v>
      </c>
      <c r="I39" s="163">
        <v>9</v>
      </c>
      <c r="J39" s="163">
        <v>1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775">
        <f t="shared" si="0"/>
        <v>11</v>
      </c>
      <c r="R39" s="234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ht="15" customHeight="1" x14ac:dyDescent="0.25">
      <c r="A40" s="756">
        <v>942</v>
      </c>
      <c r="B40" s="540">
        <v>0</v>
      </c>
      <c r="C40" s="163">
        <v>0</v>
      </c>
      <c r="D40" s="163">
        <v>0</v>
      </c>
      <c r="E40" s="163">
        <v>0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1</v>
      </c>
      <c r="L40" s="163">
        <v>0</v>
      </c>
      <c r="M40" s="163">
        <v>0</v>
      </c>
      <c r="N40" s="163">
        <v>0</v>
      </c>
      <c r="O40" s="163">
        <v>0</v>
      </c>
      <c r="P40" s="775">
        <f t="shared" si="0"/>
        <v>1</v>
      </c>
      <c r="R40" s="234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ht="15" customHeight="1" x14ac:dyDescent="0.25">
      <c r="A41" s="756">
        <v>943</v>
      </c>
      <c r="B41" s="540">
        <v>2</v>
      </c>
      <c r="C41" s="163">
        <v>0</v>
      </c>
      <c r="D41" s="163">
        <v>0</v>
      </c>
      <c r="E41" s="163">
        <v>1</v>
      </c>
      <c r="F41" s="163">
        <v>0</v>
      </c>
      <c r="G41" s="163">
        <v>0</v>
      </c>
      <c r="H41" s="163">
        <v>3</v>
      </c>
      <c r="I41" s="163">
        <v>1</v>
      </c>
      <c r="J41" s="163">
        <v>0</v>
      </c>
      <c r="K41" s="163">
        <v>0</v>
      </c>
      <c r="L41" s="163">
        <v>0</v>
      </c>
      <c r="M41" s="163">
        <v>1</v>
      </c>
      <c r="N41" s="163">
        <v>0</v>
      </c>
      <c r="O41" s="163">
        <v>1</v>
      </c>
      <c r="P41" s="775">
        <f t="shared" si="0"/>
        <v>9</v>
      </c>
      <c r="R41" s="234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15" customHeight="1" x14ac:dyDescent="0.25">
      <c r="A42" s="756">
        <v>952</v>
      </c>
      <c r="B42" s="540">
        <v>0</v>
      </c>
      <c r="C42" s="163">
        <v>4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1</v>
      </c>
      <c r="M42" s="163">
        <v>0</v>
      </c>
      <c r="N42" s="163">
        <v>0</v>
      </c>
      <c r="O42" s="163">
        <v>0</v>
      </c>
      <c r="P42" s="775">
        <f t="shared" si="0"/>
        <v>5</v>
      </c>
      <c r="R42" s="234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15" customHeight="1" x14ac:dyDescent="0.25">
      <c r="A43" s="756">
        <v>971</v>
      </c>
      <c r="B43" s="540">
        <v>11</v>
      </c>
      <c r="C43" s="163">
        <v>0</v>
      </c>
      <c r="D43" s="163">
        <v>0</v>
      </c>
      <c r="E43" s="163">
        <v>7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1</v>
      </c>
      <c r="M43" s="163">
        <v>0</v>
      </c>
      <c r="N43" s="163">
        <v>0</v>
      </c>
      <c r="O43" s="163">
        <v>0</v>
      </c>
      <c r="P43" s="775">
        <f t="shared" si="0"/>
        <v>19</v>
      </c>
      <c r="R43" s="234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ht="15" customHeight="1" x14ac:dyDescent="0.25">
      <c r="A44" s="756">
        <v>983</v>
      </c>
      <c r="B44" s="540">
        <v>0</v>
      </c>
      <c r="C44" s="163">
        <v>0</v>
      </c>
      <c r="D44" s="163">
        <v>0</v>
      </c>
      <c r="E44" s="163">
        <v>0</v>
      </c>
      <c r="F44" s="163">
        <v>0</v>
      </c>
      <c r="G44" s="163">
        <v>1</v>
      </c>
      <c r="H44" s="163">
        <v>0</v>
      </c>
      <c r="I44" s="163">
        <v>0</v>
      </c>
      <c r="J44" s="163">
        <v>0</v>
      </c>
      <c r="K44" s="163">
        <v>0</v>
      </c>
      <c r="L44" s="163">
        <v>0</v>
      </c>
      <c r="M44" s="163">
        <v>0</v>
      </c>
      <c r="N44" s="163">
        <v>0</v>
      </c>
      <c r="O44" s="163">
        <v>0</v>
      </c>
      <c r="P44" s="775">
        <f t="shared" si="0"/>
        <v>1</v>
      </c>
      <c r="R44" s="23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15" customHeight="1" x14ac:dyDescent="0.25">
      <c r="A45" s="756">
        <v>984</v>
      </c>
      <c r="B45" s="540">
        <v>0</v>
      </c>
      <c r="C45" s="163">
        <v>0</v>
      </c>
      <c r="D45" s="163">
        <v>0</v>
      </c>
      <c r="E45" s="163">
        <v>4</v>
      </c>
      <c r="F45" s="163">
        <v>2</v>
      </c>
      <c r="G45" s="163">
        <v>0</v>
      </c>
      <c r="H45" s="163">
        <v>5</v>
      </c>
      <c r="I45" s="163">
        <v>1</v>
      </c>
      <c r="J45" s="163">
        <v>0</v>
      </c>
      <c r="K45" s="163">
        <v>1</v>
      </c>
      <c r="L45" s="163">
        <v>0</v>
      </c>
      <c r="M45" s="163">
        <v>0</v>
      </c>
      <c r="N45" s="163">
        <v>0</v>
      </c>
      <c r="O45" s="163">
        <v>1</v>
      </c>
      <c r="P45" s="775">
        <f t="shared" si="0"/>
        <v>14</v>
      </c>
      <c r="R45" s="234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ht="15" customHeight="1" x14ac:dyDescent="0.25">
      <c r="A46" s="756">
        <v>9622</v>
      </c>
      <c r="B46" s="540">
        <v>0</v>
      </c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1</v>
      </c>
      <c r="P46" s="775">
        <f t="shared" si="0"/>
        <v>1</v>
      </c>
      <c r="R46" s="234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ht="15" customHeight="1" thickBot="1" x14ac:dyDescent="0.3">
      <c r="A47" s="756"/>
      <c r="B47" s="772"/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  <c r="O47" s="773"/>
      <c r="P47" s="776"/>
    </row>
    <row r="48" spans="1:33" ht="33.75" customHeight="1" x14ac:dyDescent="0.2">
      <c r="A48" s="757" t="s">
        <v>5</v>
      </c>
      <c r="B48" s="777">
        <f>SUM(B9:B46)</f>
        <v>15</v>
      </c>
      <c r="C48" s="778">
        <f t="shared" ref="C48:O48" si="1">SUM(C9:C46)</f>
        <v>16</v>
      </c>
      <c r="D48" s="778">
        <f t="shared" si="1"/>
        <v>4</v>
      </c>
      <c r="E48" s="778">
        <f t="shared" si="1"/>
        <v>23</v>
      </c>
      <c r="F48" s="778">
        <f t="shared" si="1"/>
        <v>2</v>
      </c>
      <c r="G48" s="778">
        <f t="shared" si="1"/>
        <v>1</v>
      </c>
      <c r="H48" s="778">
        <f t="shared" si="1"/>
        <v>100</v>
      </c>
      <c r="I48" s="778">
        <f t="shared" si="1"/>
        <v>95</v>
      </c>
      <c r="J48" s="778">
        <f t="shared" si="1"/>
        <v>25</v>
      </c>
      <c r="K48" s="778">
        <f t="shared" si="1"/>
        <v>21</v>
      </c>
      <c r="L48" s="778">
        <f t="shared" si="1"/>
        <v>18</v>
      </c>
      <c r="M48" s="778">
        <f t="shared" si="1"/>
        <v>8</v>
      </c>
      <c r="N48" s="778">
        <f t="shared" si="1"/>
        <v>2</v>
      </c>
      <c r="O48" s="779">
        <f t="shared" si="1"/>
        <v>57</v>
      </c>
      <c r="P48" s="653">
        <f t="shared" si="0"/>
        <v>387</v>
      </c>
    </row>
    <row r="49" spans="1:16" ht="24" customHeight="1" x14ac:dyDescent="0.2">
      <c r="A49" s="918" t="s">
        <v>158</v>
      </c>
      <c r="B49" s="918"/>
      <c r="C49" s="918"/>
      <c r="D49" s="918"/>
      <c r="E49" s="918"/>
      <c r="F49" s="918"/>
      <c r="G49" s="918"/>
      <c r="H49" s="918"/>
      <c r="I49" s="918"/>
      <c r="J49" s="918"/>
      <c r="K49" s="918"/>
      <c r="L49" s="918"/>
      <c r="M49" s="918"/>
      <c r="N49" s="918"/>
      <c r="O49" s="918"/>
      <c r="P49" s="918"/>
    </row>
    <row r="50" spans="1:16" ht="14.25" customHeight="1" x14ac:dyDescent="0.2">
      <c r="A50" s="919" t="s">
        <v>340</v>
      </c>
      <c r="B50" s="919"/>
      <c r="C50" s="919"/>
      <c r="D50" s="919"/>
      <c r="E50" s="919"/>
      <c r="F50" s="919"/>
      <c r="G50" s="919"/>
      <c r="H50" s="919"/>
      <c r="I50" s="919"/>
      <c r="J50" s="919"/>
      <c r="K50" s="919"/>
      <c r="L50" s="919"/>
      <c r="M50" s="919"/>
      <c r="N50" s="919"/>
      <c r="O50" s="919"/>
      <c r="P50" s="919"/>
    </row>
    <row r="51" spans="1:16" ht="20.25" customHeight="1" x14ac:dyDescent="0.2">
      <c r="A51" s="231" t="s">
        <v>12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</row>
    <row r="52" spans="1:16" ht="8.25" customHeight="1" x14ac:dyDescent="0.2">
      <c r="A52" s="233" t="s">
        <v>13</v>
      </c>
      <c r="B52" s="233"/>
      <c r="C52" s="233" t="s">
        <v>41</v>
      </c>
      <c r="D52" s="233"/>
      <c r="E52" s="233"/>
      <c r="F52" s="233" t="s">
        <v>14</v>
      </c>
      <c r="G52" s="233"/>
      <c r="H52" s="233"/>
      <c r="I52" s="233"/>
      <c r="J52" s="233"/>
      <c r="K52" s="233"/>
      <c r="L52" s="233" t="s">
        <v>40</v>
      </c>
      <c r="M52" s="233"/>
      <c r="N52" s="233"/>
      <c r="O52" s="233"/>
      <c r="P52" s="13"/>
    </row>
    <row r="53" spans="1:16" ht="8.25" customHeight="1" x14ac:dyDescent="0.2">
      <c r="A53" s="233" t="s">
        <v>312</v>
      </c>
      <c r="B53" s="233"/>
      <c r="C53" s="233"/>
      <c r="D53" s="233"/>
      <c r="E53" s="233"/>
      <c r="F53" s="233" t="s">
        <v>15</v>
      </c>
      <c r="G53" s="233"/>
      <c r="H53" s="233"/>
      <c r="I53" s="233"/>
      <c r="J53" s="233"/>
      <c r="K53" s="233"/>
      <c r="L53" s="233" t="s">
        <v>42</v>
      </c>
      <c r="M53" s="233"/>
      <c r="N53" s="233"/>
      <c r="O53" s="233"/>
      <c r="P53" s="13"/>
    </row>
    <row r="54" spans="1:16" ht="8.25" customHeight="1" x14ac:dyDescent="0.2">
      <c r="A54" s="233" t="s">
        <v>316</v>
      </c>
      <c r="B54" s="233"/>
      <c r="C54" s="233"/>
      <c r="D54" s="233"/>
      <c r="E54" s="233"/>
      <c r="F54" s="233" t="s">
        <v>18</v>
      </c>
      <c r="G54" s="233"/>
      <c r="H54" s="233"/>
      <c r="I54" s="233"/>
      <c r="J54" s="233"/>
      <c r="K54" s="233"/>
      <c r="L54" s="233" t="s">
        <v>311</v>
      </c>
      <c r="M54" s="233"/>
      <c r="N54" s="233"/>
      <c r="O54" s="233"/>
      <c r="P54" s="216"/>
    </row>
    <row r="55" spans="1:16" ht="8.25" customHeight="1" x14ac:dyDescent="0.2">
      <c r="A55" s="233" t="s">
        <v>17</v>
      </c>
      <c r="B55" s="233"/>
      <c r="C55" s="233"/>
      <c r="D55" s="233"/>
      <c r="E55" s="233"/>
      <c r="F55" s="233" t="s">
        <v>314</v>
      </c>
      <c r="G55" s="233"/>
      <c r="H55" s="233"/>
      <c r="I55" s="233"/>
      <c r="J55" s="233"/>
      <c r="K55" s="233"/>
      <c r="L55" s="233" t="s">
        <v>16</v>
      </c>
      <c r="M55" s="233"/>
      <c r="N55" s="233"/>
      <c r="O55" s="233"/>
      <c r="P55" s="216"/>
    </row>
    <row r="56" spans="1:16" ht="8.25" customHeight="1" x14ac:dyDescent="0.2">
      <c r="A56" s="233" t="s">
        <v>24</v>
      </c>
      <c r="B56" s="233"/>
      <c r="C56" s="233"/>
      <c r="D56" s="233"/>
      <c r="E56" s="233"/>
      <c r="F56" s="233" t="s">
        <v>20</v>
      </c>
      <c r="G56" s="233"/>
      <c r="H56" s="233"/>
      <c r="I56" s="233"/>
      <c r="J56" s="233"/>
      <c r="K56" s="233"/>
      <c r="L56" s="233" t="s">
        <v>19</v>
      </c>
      <c r="M56" s="233"/>
      <c r="N56" s="233"/>
      <c r="O56" s="233"/>
      <c r="P56" s="216"/>
    </row>
    <row r="57" spans="1:16" ht="8.25" customHeight="1" x14ac:dyDescent="0.2">
      <c r="A57" s="233" t="s">
        <v>25</v>
      </c>
      <c r="B57" s="233"/>
      <c r="C57" s="233"/>
      <c r="D57" s="233"/>
      <c r="E57" s="233"/>
      <c r="F57" s="233" t="s">
        <v>22</v>
      </c>
      <c r="G57" s="233"/>
      <c r="H57" s="233"/>
      <c r="I57" s="233"/>
      <c r="J57" s="233"/>
      <c r="K57" s="233"/>
      <c r="L57" s="233" t="s">
        <v>21</v>
      </c>
      <c r="M57" s="233"/>
      <c r="N57" s="233"/>
      <c r="O57" s="233"/>
      <c r="P57" s="216"/>
    </row>
    <row r="58" spans="1:16" ht="8.25" customHeight="1" x14ac:dyDescent="0.2">
      <c r="A58" s="233" t="s">
        <v>28</v>
      </c>
      <c r="B58" s="233"/>
      <c r="C58" s="233"/>
      <c r="D58" s="233"/>
      <c r="E58" s="233"/>
      <c r="F58" s="233" t="s">
        <v>313</v>
      </c>
      <c r="G58" s="233"/>
      <c r="H58" s="233"/>
      <c r="I58" s="233"/>
      <c r="J58" s="233"/>
      <c r="K58" s="233"/>
      <c r="L58" s="233" t="s">
        <v>23</v>
      </c>
      <c r="M58" s="233"/>
      <c r="N58" s="233"/>
      <c r="O58" s="233"/>
      <c r="P58" s="216"/>
    </row>
    <row r="59" spans="1:16" ht="8.25" customHeight="1" x14ac:dyDescent="0.2">
      <c r="A59" s="233" t="s">
        <v>30</v>
      </c>
      <c r="B59" s="233"/>
      <c r="C59" s="233"/>
      <c r="D59" s="233"/>
      <c r="E59" s="233"/>
      <c r="F59" s="233" t="s">
        <v>26</v>
      </c>
      <c r="G59" s="233"/>
      <c r="H59" s="233"/>
      <c r="I59" s="233"/>
      <c r="J59" s="233"/>
      <c r="K59" s="233"/>
      <c r="L59" s="233" t="s">
        <v>27</v>
      </c>
      <c r="M59" s="233"/>
      <c r="N59" s="233"/>
      <c r="O59" s="233"/>
      <c r="P59" s="216"/>
    </row>
    <row r="60" spans="1:16" ht="8.25" customHeight="1" x14ac:dyDescent="0.2">
      <c r="A60" s="233" t="s">
        <v>309</v>
      </c>
      <c r="B60" s="233"/>
      <c r="C60" s="233"/>
      <c r="D60" s="233"/>
      <c r="E60" s="233"/>
      <c r="F60" s="233" t="s">
        <v>29</v>
      </c>
      <c r="G60" s="233"/>
      <c r="H60" s="233"/>
      <c r="I60" s="233"/>
      <c r="J60" s="233"/>
      <c r="K60" s="233"/>
      <c r="L60" s="233" t="s">
        <v>32</v>
      </c>
      <c r="M60" s="233"/>
      <c r="N60" s="233"/>
      <c r="O60" s="233"/>
      <c r="P60" s="216"/>
    </row>
    <row r="61" spans="1:16" ht="8.25" customHeight="1" x14ac:dyDescent="0.2">
      <c r="A61" s="233" t="s">
        <v>33</v>
      </c>
      <c r="B61" s="233"/>
      <c r="C61" s="233"/>
      <c r="D61" s="233"/>
      <c r="E61" s="233"/>
      <c r="F61" s="233" t="s">
        <v>31</v>
      </c>
      <c r="G61" s="233"/>
      <c r="H61" s="233"/>
      <c r="I61" s="233"/>
      <c r="J61" s="233"/>
      <c r="K61" s="233"/>
      <c r="L61" s="233" t="s">
        <v>36</v>
      </c>
      <c r="M61" s="233"/>
      <c r="N61" s="233"/>
      <c r="O61" s="233"/>
      <c r="P61" s="216"/>
    </row>
    <row r="62" spans="1:16" ht="8.25" customHeight="1" x14ac:dyDescent="0.2">
      <c r="A62" s="233" t="s">
        <v>35</v>
      </c>
      <c r="B62" s="233"/>
      <c r="C62" s="233"/>
      <c r="D62" s="233"/>
      <c r="E62" s="233"/>
      <c r="F62" s="233" t="s">
        <v>34</v>
      </c>
      <c r="G62" s="233"/>
      <c r="H62" s="233"/>
      <c r="I62" s="233"/>
      <c r="J62" s="233"/>
      <c r="K62" s="233"/>
      <c r="L62" s="233" t="s">
        <v>39</v>
      </c>
      <c r="M62" s="233"/>
      <c r="N62" s="233"/>
      <c r="O62" s="233"/>
      <c r="P62" s="216"/>
    </row>
    <row r="63" spans="1:16" ht="8.25" customHeight="1" x14ac:dyDescent="0.2">
      <c r="A63" s="233" t="s">
        <v>315</v>
      </c>
      <c r="B63" s="233"/>
      <c r="C63" s="233"/>
      <c r="D63" s="233"/>
      <c r="E63" s="233"/>
      <c r="F63" s="233" t="s">
        <v>38</v>
      </c>
      <c r="G63" s="233"/>
      <c r="H63" s="233"/>
      <c r="I63" s="233"/>
      <c r="J63" s="233"/>
      <c r="K63" s="233"/>
      <c r="L63" s="233" t="s">
        <v>310</v>
      </c>
      <c r="M63" s="233"/>
      <c r="N63" s="233"/>
      <c r="O63" s="233"/>
      <c r="P63" s="216"/>
    </row>
    <row r="64" spans="1:16" ht="8.25" customHeight="1" x14ac:dyDescent="0.2">
      <c r="A64" s="233" t="s">
        <v>37</v>
      </c>
      <c r="B64" s="215"/>
      <c r="C64" s="12"/>
      <c r="D64" s="217"/>
      <c r="E64" s="12"/>
      <c r="F64" s="233" t="s">
        <v>38</v>
      </c>
      <c r="G64" s="216"/>
      <c r="H64" s="216"/>
      <c r="I64" s="216"/>
      <c r="J64" s="216"/>
      <c r="K64" s="216"/>
      <c r="L64" s="233"/>
      <c r="M64" s="12"/>
      <c r="N64" s="217"/>
      <c r="O64" s="216"/>
      <c r="P64" s="216"/>
    </row>
    <row r="65" spans="1:16" ht="8.25" customHeight="1" x14ac:dyDescent="0.2">
      <c r="A65" s="221"/>
      <c r="B65" s="105"/>
      <c r="C65" s="105"/>
      <c r="D65" s="222"/>
      <c r="E65" s="105"/>
      <c r="F65" s="221"/>
      <c r="G65" s="220"/>
      <c r="H65" s="220"/>
      <c r="I65" s="220"/>
      <c r="J65" s="220"/>
      <c r="K65" s="220"/>
      <c r="L65" s="221"/>
      <c r="M65" s="105"/>
      <c r="N65" s="222"/>
      <c r="O65" s="16"/>
      <c r="P65" s="16"/>
    </row>
    <row r="66" spans="1:16" ht="8.25" customHeight="1" x14ac:dyDescent="0.2">
      <c r="A66" s="221"/>
      <c r="B66" s="105"/>
      <c r="C66" s="105"/>
      <c r="D66" s="222"/>
      <c r="E66" s="105"/>
      <c r="F66" s="221"/>
      <c r="G66" s="220"/>
      <c r="H66" s="220"/>
      <c r="I66" s="220"/>
      <c r="J66" s="220"/>
      <c r="K66" s="220"/>
      <c r="L66" s="220"/>
      <c r="M66" s="105"/>
      <c r="N66" s="222"/>
      <c r="O66" s="16"/>
      <c r="P66" s="16"/>
    </row>
    <row r="67" spans="1:16" x14ac:dyDescent="0.2">
      <c r="A67" s="15"/>
      <c r="F67" s="12"/>
      <c r="G67" s="16"/>
      <c r="H67" s="16"/>
      <c r="I67" s="16"/>
      <c r="J67" s="16"/>
      <c r="K67" s="16"/>
      <c r="L67" s="16"/>
      <c r="N67" s="18"/>
      <c r="O67" s="16"/>
      <c r="P67" s="16"/>
    </row>
    <row r="68" spans="1:16" x14ac:dyDescent="0.2">
      <c r="A68" s="17"/>
      <c r="B68" s="223"/>
      <c r="C68" s="223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2">
      <c r="A69" s="17"/>
      <c r="B69" s="223"/>
      <c r="C69" s="223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x14ac:dyDescent="0.2">
      <c r="A70" s="223"/>
      <c r="B70" s="223"/>
      <c r="C70" s="223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</sheetData>
  <mergeCells count="9">
    <mergeCell ref="A49:P49"/>
    <mergeCell ref="A50:P50"/>
    <mergeCell ref="A1:P1"/>
    <mergeCell ref="A3:P3"/>
    <mergeCell ref="A4:P4"/>
    <mergeCell ref="A5:P5"/>
    <mergeCell ref="A7:A8"/>
    <mergeCell ref="B7:O7"/>
    <mergeCell ref="P7:P8"/>
  </mergeCells>
  <pageMargins left="0.70866141732283472" right="0.70866141732283472" top="0.74803149606299213" bottom="0.74803149606299213" header="0.31496062992125984" footer="0.31496062992125984"/>
  <pageSetup paperSize="9" scale="78" orientation="portrait" r:id="rId1"/>
  <ignoredErrors>
    <ignoredError sqref="P9:P25 P48 P46 P42:P45 P26:P41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AV93"/>
  <sheetViews>
    <sheetView showGridLines="0" view="pageBreakPreview" topLeftCell="A56" zoomScale="77" zoomScaleNormal="100" zoomScaleSheetLayoutView="77" workbookViewId="0">
      <selection activeCell="B53" sqref="B53:H53"/>
    </sheetView>
  </sheetViews>
  <sheetFormatPr baseColWidth="10" defaultRowHeight="12.75" x14ac:dyDescent="0.2"/>
  <cols>
    <col min="1" max="1" width="11.42578125" style="235"/>
    <col min="2" max="2" width="14.5703125" style="235" customWidth="1"/>
    <col min="3" max="40" width="7.28515625" style="235" customWidth="1"/>
    <col min="41" max="41" width="8.140625" style="235" bestFit="1" customWidth="1"/>
    <col min="42" max="42" width="16.5703125" style="235" customWidth="1"/>
    <col min="43" max="16384" width="11.42578125" style="235"/>
  </cols>
  <sheetData>
    <row r="1" spans="2:41" ht="21" x14ac:dyDescent="0.2">
      <c r="B1" s="924" t="s">
        <v>256</v>
      </c>
      <c r="C1" s="924"/>
      <c r="D1" s="924"/>
      <c r="E1" s="924"/>
      <c r="F1" s="924"/>
      <c r="G1" s="924"/>
      <c r="H1" s="924"/>
      <c r="I1" s="924"/>
      <c r="J1" s="924"/>
      <c r="K1" s="924"/>
      <c r="L1" s="924"/>
      <c r="M1" s="924"/>
      <c r="N1" s="924"/>
      <c r="O1" s="924"/>
      <c r="P1" s="924"/>
      <c r="Q1" s="924"/>
      <c r="R1" s="924"/>
      <c r="S1" s="924"/>
      <c r="T1" s="924"/>
      <c r="U1" s="924"/>
      <c r="V1" s="924"/>
      <c r="W1" s="924"/>
      <c r="X1" s="924"/>
      <c r="Y1" s="924"/>
      <c r="Z1" s="924"/>
      <c r="AA1" s="924"/>
      <c r="AB1" s="924"/>
      <c r="AC1" s="924"/>
      <c r="AD1" s="924"/>
      <c r="AE1" s="924"/>
      <c r="AF1" s="924"/>
      <c r="AG1" s="924"/>
      <c r="AH1" s="924"/>
      <c r="AI1" s="924"/>
      <c r="AJ1" s="924"/>
      <c r="AK1" s="924"/>
      <c r="AL1" s="924"/>
      <c r="AM1" s="924"/>
      <c r="AN1" s="924"/>
    </row>
    <row r="2" spans="2:41" ht="21" x14ac:dyDescent="0.35">
      <c r="B2" s="236" t="s">
        <v>0</v>
      </c>
      <c r="C2" s="236"/>
      <c r="D2" s="236"/>
      <c r="E2" s="237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</row>
    <row r="3" spans="2:41" ht="21" x14ac:dyDescent="0.2">
      <c r="B3" s="924" t="s">
        <v>1</v>
      </c>
      <c r="C3" s="924"/>
      <c r="D3" s="924"/>
      <c r="E3" s="924"/>
      <c r="F3" s="924"/>
      <c r="G3" s="924"/>
      <c r="H3" s="924"/>
      <c r="I3" s="924"/>
      <c r="J3" s="924"/>
      <c r="K3" s="924"/>
      <c r="L3" s="924"/>
      <c r="M3" s="924"/>
      <c r="N3" s="924"/>
      <c r="O3" s="924"/>
      <c r="P3" s="924"/>
      <c r="Q3" s="924"/>
      <c r="R3" s="924"/>
      <c r="S3" s="924"/>
      <c r="T3" s="924"/>
      <c r="U3" s="924"/>
      <c r="V3" s="924"/>
      <c r="W3" s="924"/>
      <c r="X3" s="924"/>
      <c r="Y3" s="924"/>
      <c r="Z3" s="924"/>
      <c r="AA3" s="924"/>
      <c r="AB3" s="924"/>
      <c r="AC3" s="924"/>
      <c r="AD3" s="924"/>
      <c r="AE3" s="924"/>
      <c r="AF3" s="924"/>
      <c r="AG3" s="924"/>
      <c r="AH3" s="924"/>
      <c r="AI3" s="924"/>
      <c r="AJ3" s="924"/>
      <c r="AK3" s="924"/>
      <c r="AL3" s="924"/>
      <c r="AM3" s="924"/>
      <c r="AN3" s="924"/>
      <c r="AO3" s="924"/>
    </row>
    <row r="4" spans="2:41" ht="21" x14ac:dyDescent="0.2">
      <c r="B4" s="924" t="s">
        <v>2</v>
      </c>
      <c r="C4" s="924"/>
      <c r="D4" s="924"/>
      <c r="E4" s="924"/>
      <c r="F4" s="924"/>
      <c r="G4" s="924"/>
      <c r="H4" s="924"/>
      <c r="I4" s="924"/>
      <c r="J4" s="924"/>
      <c r="K4" s="924"/>
      <c r="L4" s="924"/>
      <c r="M4" s="924"/>
      <c r="N4" s="924"/>
      <c r="O4" s="924"/>
      <c r="P4" s="924"/>
      <c r="Q4" s="924"/>
      <c r="R4" s="924"/>
      <c r="S4" s="924"/>
      <c r="T4" s="924"/>
      <c r="U4" s="924"/>
      <c r="V4" s="924"/>
      <c r="W4" s="924"/>
      <c r="X4" s="924"/>
      <c r="Y4" s="924"/>
      <c r="Z4" s="924"/>
      <c r="AA4" s="924"/>
      <c r="AB4" s="924"/>
      <c r="AC4" s="924"/>
      <c r="AD4" s="924"/>
      <c r="AE4" s="924"/>
      <c r="AF4" s="924"/>
      <c r="AG4" s="924"/>
      <c r="AH4" s="924"/>
      <c r="AI4" s="924"/>
      <c r="AJ4" s="924"/>
      <c r="AK4" s="924"/>
      <c r="AL4" s="924"/>
      <c r="AM4" s="924"/>
      <c r="AN4" s="924"/>
      <c r="AO4" s="924"/>
    </row>
    <row r="5" spans="2:41" ht="21" x14ac:dyDescent="0.2">
      <c r="B5" s="924">
        <v>2019</v>
      </c>
      <c r="C5" s="924"/>
      <c r="D5" s="924"/>
      <c r="E5" s="924"/>
      <c r="F5" s="924"/>
      <c r="G5" s="924"/>
      <c r="H5" s="924"/>
      <c r="I5" s="924"/>
      <c r="J5" s="924"/>
      <c r="K5" s="924"/>
      <c r="L5" s="924"/>
      <c r="M5" s="924"/>
      <c r="N5" s="924"/>
      <c r="O5" s="924"/>
      <c r="P5" s="924"/>
      <c r="Q5" s="924"/>
      <c r="R5" s="924"/>
      <c r="S5" s="924"/>
      <c r="T5" s="924"/>
      <c r="U5" s="924"/>
      <c r="V5" s="924"/>
      <c r="W5" s="924"/>
      <c r="X5" s="924"/>
      <c r="Y5" s="924"/>
      <c r="Z5" s="924"/>
      <c r="AA5" s="924"/>
      <c r="AB5" s="924"/>
      <c r="AC5" s="924"/>
      <c r="AD5" s="924"/>
      <c r="AE5" s="924"/>
      <c r="AF5" s="924"/>
      <c r="AG5" s="924"/>
      <c r="AH5" s="924"/>
      <c r="AI5" s="924"/>
      <c r="AJ5" s="924"/>
      <c r="AK5" s="924"/>
      <c r="AL5" s="924"/>
      <c r="AM5" s="924"/>
      <c r="AN5" s="924"/>
      <c r="AO5" s="924"/>
    </row>
    <row r="7" spans="2:41" ht="21" customHeight="1" thickBot="1" x14ac:dyDescent="0.25">
      <c r="B7" s="787" t="s">
        <v>3</v>
      </c>
      <c r="C7" s="925" t="s">
        <v>4</v>
      </c>
      <c r="D7" s="868"/>
      <c r="E7" s="868"/>
      <c r="F7" s="868"/>
      <c r="G7" s="868"/>
      <c r="H7" s="868"/>
      <c r="I7" s="868"/>
      <c r="J7" s="868"/>
      <c r="K7" s="868"/>
      <c r="L7" s="868"/>
      <c r="M7" s="868"/>
      <c r="N7" s="868"/>
      <c r="O7" s="868"/>
      <c r="P7" s="868"/>
      <c r="Q7" s="868"/>
      <c r="R7" s="868"/>
      <c r="S7" s="868"/>
      <c r="T7" s="868"/>
      <c r="U7" s="868"/>
      <c r="V7" s="868"/>
      <c r="W7" s="868"/>
      <c r="X7" s="868"/>
      <c r="Y7" s="868"/>
      <c r="Z7" s="868"/>
      <c r="AA7" s="868"/>
      <c r="AB7" s="868"/>
      <c r="AC7" s="868"/>
      <c r="AD7" s="868"/>
      <c r="AE7" s="868"/>
      <c r="AF7" s="868"/>
      <c r="AG7" s="868"/>
      <c r="AH7" s="868"/>
      <c r="AI7" s="868"/>
      <c r="AJ7" s="868"/>
      <c r="AK7" s="868"/>
      <c r="AL7" s="868"/>
      <c r="AM7" s="868"/>
      <c r="AN7" s="868"/>
      <c r="AO7" s="923" t="s">
        <v>5</v>
      </c>
    </row>
    <row r="8" spans="2:41" ht="24" customHeight="1" thickBot="1" x14ac:dyDescent="0.25">
      <c r="B8" s="788" t="s">
        <v>6</v>
      </c>
      <c r="C8" s="798">
        <v>120</v>
      </c>
      <c r="D8" s="799">
        <v>243</v>
      </c>
      <c r="E8" s="799">
        <v>246</v>
      </c>
      <c r="F8" s="799">
        <v>265</v>
      </c>
      <c r="G8" s="799">
        <v>381</v>
      </c>
      <c r="H8" s="799">
        <v>391</v>
      </c>
      <c r="I8" s="799">
        <v>394</v>
      </c>
      <c r="J8" s="799">
        <v>413</v>
      </c>
      <c r="K8" s="799">
        <v>415</v>
      </c>
      <c r="L8" s="799">
        <v>421</v>
      </c>
      <c r="M8" s="799">
        <v>423</v>
      </c>
      <c r="N8" s="799">
        <v>432</v>
      </c>
      <c r="O8" s="799">
        <v>436</v>
      </c>
      <c r="P8" s="799">
        <v>451</v>
      </c>
      <c r="Q8" s="799">
        <v>454</v>
      </c>
      <c r="R8" s="799">
        <v>455</v>
      </c>
      <c r="S8" s="799">
        <v>462</v>
      </c>
      <c r="T8" s="799">
        <v>511</v>
      </c>
      <c r="U8" s="799">
        <v>522</v>
      </c>
      <c r="V8" s="799">
        <v>523</v>
      </c>
      <c r="W8" s="799">
        <v>541</v>
      </c>
      <c r="X8" s="799">
        <v>572</v>
      </c>
      <c r="Y8" s="799">
        <v>573</v>
      </c>
      <c r="Z8" s="799">
        <v>575</v>
      </c>
      <c r="AA8" s="799">
        <v>641</v>
      </c>
      <c r="AB8" s="799">
        <v>742</v>
      </c>
      <c r="AC8" s="799">
        <v>766</v>
      </c>
      <c r="AD8" s="799">
        <v>782</v>
      </c>
      <c r="AE8" s="799">
        <v>885</v>
      </c>
      <c r="AF8" s="799">
        <v>931</v>
      </c>
      <c r="AG8" s="799">
        <v>941</v>
      </c>
      <c r="AH8" s="799">
        <v>942</v>
      </c>
      <c r="AI8" s="799">
        <v>943</v>
      </c>
      <c r="AJ8" s="799">
        <v>952</v>
      </c>
      <c r="AK8" s="799">
        <v>971</v>
      </c>
      <c r="AL8" s="799">
        <v>983</v>
      </c>
      <c r="AM8" s="799">
        <v>984</v>
      </c>
      <c r="AN8" s="799">
        <v>9622</v>
      </c>
      <c r="AO8" s="923"/>
    </row>
    <row r="9" spans="2:41" ht="24.75" customHeight="1" x14ac:dyDescent="0.25">
      <c r="B9" s="481" t="s">
        <v>48</v>
      </c>
      <c r="C9" s="825">
        <f t="shared" ref="C9:AM9" si="0">SUM(C10:C11)</f>
        <v>0</v>
      </c>
      <c r="D9" s="826">
        <f t="shared" si="0"/>
        <v>0</v>
      </c>
      <c r="E9" s="826">
        <f t="shared" si="0"/>
        <v>0</v>
      </c>
      <c r="F9" s="826">
        <f t="shared" si="0"/>
        <v>10</v>
      </c>
      <c r="G9" s="826">
        <f t="shared" si="0"/>
        <v>0</v>
      </c>
      <c r="H9" s="826">
        <f t="shared" si="0"/>
        <v>0</v>
      </c>
      <c r="I9" s="826">
        <f t="shared" si="0"/>
        <v>0</v>
      </c>
      <c r="J9" s="826">
        <f t="shared" si="0"/>
        <v>0</v>
      </c>
      <c r="K9" s="826">
        <f t="shared" si="0"/>
        <v>0</v>
      </c>
      <c r="L9" s="826">
        <f t="shared" si="0"/>
        <v>0</v>
      </c>
      <c r="M9" s="826">
        <f t="shared" si="0"/>
        <v>0</v>
      </c>
      <c r="N9" s="826">
        <f t="shared" si="0"/>
        <v>0</v>
      </c>
      <c r="O9" s="826">
        <f t="shared" si="0"/>
        <v>0</v>
      </c>
      <c r="P9" s="826">
        <f t="shared" si="0"/>
        <v>0</v>
      </c>
      <c r="Q9" s="826">
        <f t="shared" si="0"/>
        <v>0</v>
      </c>
      <c r="R9" s="826">
        <f t="shared" si="0"/>
        <v>0</v>
      </c>
      <c r="S9" s="826">
        <f t="shared" si="0"/>
        <v>0</v>
      </c>
      <c r="T9" s="826">
        <f t="shared" si="0"/>
        <v>0</v>
      </c>
      <c r="U9" s="826">
        <f t="shared" si="0"/>
        <v>0</v>
      </c>
      <c r="V9" s="826">
        <f t="shared" si="0"/>
        <v>0</v>
      </c>
      <c r="W9" s="826">
        <f t="shared" si="0"/>
        <v>0</v>
      </c>
      <c r="X9" s="826">
        <f t="shared" si="0"/>
        <v>0</v>
      </c>
      <c r="Y9" s="826">
        <f t="shared" si="0"/>
        <v>0</v>
      </c>
      <c r="Z9" s="826">
        <f t="shared" si="0"/>
        <v>0</v>
      </c>
      <c r="AA9" s="826">
        <f t="shared" si="0"/>
        <v>0</v>
      </c>
      <c r="AB9" s="826">
        <f t="shared" si="0"/>
        <v>0</v>
      </c>
      <c r="AC9" s="826">
        <f t="shared" si="0"/>
        <v>0</v>
      </c>
      <c r="AD9" s="826">
        <f t="shared" si="0"/>
        <v>0</v>
      </c>
      <c r="AE9" s="826">
        <f t="shared" si="0"/>
        <v>0</v>
      </c>
      <c r="AF9" s="826">
        <f t="shared" si="0"/>
        <v>0</v>
      </c>
      <c r="AG9" s="826">
        <f t="shared" si="0"/>
        <v>0</v>
      </c>
      <c r="AH9" s="826">
        <f t="shared" si="0"/>
        <v>0</v>
      </c>
      <c r="AI9" s="826">
        <f t="shared" si="0"/>
        <v>0</v>
      </c>
      <c r="AJ9" s="826">
        <f t="shared" si="0"/>
        <v>0</v>
      </c>
      <c r="AK9" s="826">
        <f t="shared" si="0"/>
        <v>0</v>
      </c>
      <c r="AL9" s="826">
        <f t="shared" si="0"/>
        <v>0</v>
      </c>
      <c r="AM9" s="826">
        <f t="shared" si="0"/>
        <v>0</v>
      </c>
      <c r="AN9" s="826">
        <f>SUM(AN10:AN11)</f>
        <v>0</v>
      </c>
      <c r="AO9" s="831">
        <f>SUM(AO10:AO11)</f>
        <v>10</v>
      </c>
    </row>
    <row r="10" spans="2:41" ht="15" customHeight="1" x14ac:dyDescent="0.2">
      <c r="B10" s="784" t="s">
        <v>8</v>
      </c>
      <c r="C10" s="827">
        <v>0</v>
      </c>
      <c r="D10" s="828">
        <v>0</v>
      </c>
      <c r="E10" s="828">
        <v>0</v>
      </c>
      <c r="F10" s="828">
        <v>4</v>
      </c>
      <c r="G10" s="828">
        <v>0</v>
      </c>
      <c r="H10" s="828">
        <v>0</v>
      </c>
      <c r="I10" s="828">
        <v>0</v>
      </c>
      <c r="J10" s="828">
        <v>0</v>
      </c>
      <c r="K10" s="828">
        <v>0</v>
      </c>
      <c r="L10" s="828">
        <v>0</v>
      </c>
      <c r="M10" s="828">
        <v>0</v>
      </c>
      <c r="N10" s="828">
        <v>0</v>
      </c>
      <c r="O10" s="828">
        <v>0</v>
      </c>
      <c r="P10" s="828">
        <v>0</v>
      </c>
      <c r="Q10" s="828">
        <v>0</v>
      </c>
      <c r="R10" s="828">
        <v>0</v>
      </c>
      <c r="S10" s="828">
        <v>0</v>
      </c>
      <c r="T10" s="828">
        <v>0</v>
      </c>
      <c r="U10" s="828">
        <v>0</v>
      </c>
      <c r="V10" s="828">
        <v>0</v>
      </c>
      <c r="W10" s="828">
        <v>0</v>
      </c>
      <c r="X10" s="828">
        <v>0</v>
      </c>
      <c r="Y10" s="828">
        <v>0</v>
      </c>
      <c r="Z10" s="828">
        <v>0</v>
      </c>
      <c r="AA10" s="828">
        <v>0</v>
      </c>
      <c r="AB10" s="828">
        <v>0</v>
      </c>
      <c r="AC10" s="828">
        <v>0</v>
      </c>
      <c r="AD10" s="828">
        <v>0</v>
      </c>
      <c r="AE10" s="828">
        <v>0</v>
      </c>
      <c r="AF10" s="828">
        <v>0</v>
      </c>
      <c r="AG10" s="828">
        <v>0</v>
      </c>
      <c r="AH10" s="828">
        <v>0</v>
      </c>
      <c r="AI10" s="828">
        <v>0</v>
      </c>
      <c r="AJ10" s="828">
        <v>0</v>
      </c>
      <c r="AK10" s="828">
        <v>0</v>
      </c>
      <c r="AL10" s="828">
        <v>0</v>
      </c>
      <c r="AM10" s="828">
        <v>0</v>
      </c>
      <c r="AN10" s="828">
        <v>0</v>
      </c>
      <c r="AO10" s="832">
        <f>SUM(C10:AN10)</f>
        <v>4</v>
      </c>
    </row>
    <row r="11" spans="2:41" ht="15" customHeight="1" x14ac:dyDescent="0.2">
      <c r="B11" s="785" t="s">
        <v>9</v>
      </c>
      <c r="C11" s="827">
        <v>0</v>
      </c>
      <c r="D11" s="828">
        <v>0</v>
      </c>
      <c r="E11" s="828">
        <v>0</v>
      </c>
      <c r="F11" s="828">
        <v>6</v>
      </c>
      <c r="G11" s="828">
        <v>0</v>
      </c>
      <c r="H11" s="828">
        <v>0</v>
      </c>
      <c r="I11" s="828">
        <v>0</v>
      </c>
      <c r="J11" s="828">
        <v>0</v>
      </c>
      <c r="K11" s="828">
        <v>0</v>
      </c>
      <c r="L11" s="828">
        <v>0</v>
      </c>
      <c r="M11" s="828">
        <v>0</v>
      </c>
      <c r="N11" s="828">
        <v>0</v>
      </c>
      <c r="O11" s="828">
        <v>0</v>
      </c>
      <c r="P11" s="828">
        <v>0</v>
      </c>
      <c r="Q11" s="828">
        <v>0</v>
      </c>
      <c r="R11" s="828">
        <v>0</v>
      </c>
      <c r="S11" s="828">
        <v>0</v>
      </c>
      <c r="T11" s="828">
        <v>0</v>
      </c>
      <c r="U11" s="828">
        <v>0</v>
      </c>
      <c r="V11" s="828">
        <v>0</v>
      </c>
      <c r="W11" s="828">
        <v>0</v>
      </c>
      <c r="X11" s="828">
        <v>0</v>
      </c>
      <c r="Y11" s="828">
        <v>0</v>
      </c>
      <c r="Z11" s="828">
        <v>0</v>
      </c>
      <c r="AA11" s="828">
        <v>0</v>
      </c>
      <c r="AB11" s="828">
        <v>0</v>
      </c>
      <c r="AC11" s="828">
        <v>0</v>
      </c>
      <c r="AD11" s="828">
        <v>0</v>
      </c>
      <c r="AE11" s="828">
        <v>0</v>
      </c>
      <c r="AF11" s="828">
        <v>0</v>
      </c>
      <c r="AG11" s="828">
        <v>0</v>
      </c>
      <c r="AH11" s="828">
        <v>0</v>
      </c>
      <c r="AI11" s="828">
        <v>0</v>
      </c>
      <c r="AJ11" s="828">
        <v>0</v>
      </c>
      <c r="AK11" s="828">
        <v>0</v>
      </c>
      <c r="AL11" s="828">
        <v>0</v>
      </c>
      <c r="AM11" s="828">
        <v>0</v>
      </c>
      <c r="AN11" s="828">
        <v>0</v>
      </c>
      <c r="AO11" s="832">
        <f>SUM(C11:AN11)</f>
        <v>6</v>
      </c>
    </row>
    <row r="12" spans="2:41" ht="18.75" customHeight="1" x14ac:dyDescent="0.2">
      <c r="B12" s="374">
        <v>10</v>
      </c>
      <c r="C12" s="829">
        <f>SUM(C13:C14)</f>
        <v>0</v>
      </c>
      <c r="D12" s="830">
        <f t="shared" ref="D12:AO12" si="1">SUM(D13:D14)</f>
        <v>0</v>
      </c>
      <c r="E12" s="830">
        <f t="shared" si="1"/>
        <v>0</v>
      </c>
      <c r="F12" s="830">
        <f t="shared" si="1"/>
        <v>1</v>
      </c>
      <c r="G12" s="830">
        <f t="shared" si="1"/>
        <v>0</v>
      </c>
      <c r="H12" s="830">
        <f t="shared" si="1"/>
        <v>0</v>
      </c>
      <c r="I12" s="830">
        <f t="shared" si="1"/>
        <v>0</v>
      </c>
      <c r="J12" s="830">
        <f t="shared" si="1"/>
        <v>0</v>
      </c>
      <c r="K12" s="830">
        <f t="shared" si="1"/>
        <v>0</v>
      </c>
      <c r="L12" s="830">
        <f t="shared" si="1"/>
        <v>0</v>
      </c>
      <c r="M12" s="830">
        <f t="shared" si="1"/>
        <v>0</v>
      </c>
      <c r="N12" s="830">
        <f t="shared" si="1"/>
        <v>0</v>
      </c>
      <c r="O12" s="830">
        <f t="shared" si="1"/>
        <v>0</v>
      </c>
      <c r="P12" s="830">
        <f t="shared" si="1"/>
        <v>0</v>
      </c>
      <c r="Q12" s="830">
        <f t="shared" si="1"/>
        <v>0</v>
      </c>
      <c r="R12" s="830">
        <f t="shared" si="1"/>
        <v>0</v>
      </c>
      <c r="S12" s="830">
        <f t="shared" si="1"/>
        <v>0</v>
      </c>
      <c r="T12" s="830">
        <f t="shared" si="1"/>
        <v>0</v>
      </c>
      <c r="U12" s="830">
        <f t="shared" si="1"/>
        <v>0</v>
      </c>
      <c r="V12" s="830">
        <f t="shared" si="1"/>
        <v>0</v>
      </c>
      <c r="W12" s="830">
        <f t="shared" si="1"/>
        <v>0</v>
      </c>
      <c r="X12" s="830">
        <f t="shared" si="1"/>
        <v>0</v>
      </c>
      <c r="Y12" s="830">
        <f t="shared" si="1"/>
        <v>0</v>
      </c>
      <c r="Z12" s="830">
        <f t="shared" si="1"/>
        <v>0</v>
      </c>
      <c r="AA12" s="830">
        <f t="shared" si="1"/>
        <v>0</v>
      </c>
      <c r="AB12" s="830">
        <f t="shared" si="1"/>
        <v>0</v>
      </c>
      <c r="AC12" s="830">
        <f t="shared" si="1"/>
        <v>0</v>
      </c>
      <c r="AD12" s="830">
        <f t="shared" si="1"/>
        <v>0</v>
      </c>
      <c r="AE12" s="830">
        <f t="shared" si="1"/>
        <v>0</v>
      </c>
      <c r="AF12" s="830">
        <f t="shared" si="1"/>
        <v>0</v>
      </c>
      <c r="AG12" s="830">
        <f t="shared" si="1"/>
        <v>0</v>
      </c>
      <c r="AH12" s="830">
        <f t="shared" si="1"/>
        <v>0</v>
      </c>
      <c r="AI12" s="830">
        <f t="shared" si="1"/>
        <v>0</v>
      </c>
      <c r="AJ12" s="830">
        <f t="shared" si="1"/>
        <v>0</v>
      </c>
      <c r="AK12" s="830">
        <f t="shared" si="1"/>
        <v>0</v>
      </c>
      <c r="AL12" s="830">
        <f t="shared" si="1"/>
        <v>0</v>
      </c>
      <c r="AM12" s="830">
        <f t="shared" si="1"/>
        <v>0</v>
      </c>
      <c r="AN12" s="830">
        <f t="shared" si="1"/>
        <v>0</v>
      </c>
      <c r="AO12" s="833">
        <f t="shared" si="1"/>
        <v>1</v>
      </c>
    </row>
    <row r="13" spans="2:41" ht="15" customHeight="1" x14ac:dyDescent="0.2">
      <c r="B13" s="784" t="s">
        <v>8</v>
      </c>
      <c r="C13" s="827">
        <v>0</v>
      </c>
      <c r="D13" s="828">
        <v>0</v>
      </c>
      <c r="E13" s="828">
        <v>0</v>
      </c>
      <c r="F13" s="828">
        <v>1</v>
      </c>
      <c r="G13" s="828">
        <v>0</v>
      </c>
      <c r="H13" s="828">
        <v>0</v>
      </c>
      <c r="I13" s="828">
        <v>0</v>
      </c>
      <c r="J13" s="828">
        <v>0</v>
      </c>
      <c r="K13" s="828">
        <v>0</v>
      </c>
      <c r="L13" s="828">
        <v>0</v>
      </c>
      <c r="M13" s="828">
        <v>0</v>
      </c>
      <c r="N13" s="828">
        <v>0</v>
      </c>
      <c r="O13" s="828">
        <v>0</v>
      </c>
      <c r="P13" s="828">
        <v>0</v>
      </c>
      <c r="Q13" s="828">
        <v>0</v>
      </c>
      <c r="R13" s="828">
        <v>0</v>
      </c>
      <c r="S13" s="828">
        <v>0</v>
      </c>
      <c r="T13" s="828">
        <v>0</v>
      </c>
      <c r="U13" s="828">
        <v>0</v>
      </c>
      <c r="V13" s="828">
        <v>0</v>
      </c>
      <c r="W13" s="828">
        <v>0</v>
      </c>
      <c r="X13" s="828">
        <v>0</v>
      </c>
      <c r="Y13" s="828">
        <v>0</v>
      </c>
      <c r="Z13" s="828">
        <v>0</v>
      </c>
      <c r="AA13" s="828">
        <v>0</v>
      </c>
      <c r="AB13" s="828">
        <v>0</v>
      </c>
      <c r="AC13" s="828">
        <v>0</v>
      </c>
      <c r="AD13" s="828">
        <v>0</v>
      </c>
      <c r="AE13" s="828">
        <v>0</v>
      </c>
      <c r="AF13" s="828">
        <v>0</v>
      </c>
      <c r="AG13" s="828">
        <v>0</v>
      </c>
      <c r="AH13" s="828">
        <v>0</v>
      </c>
      <c r="AI13" s="828">
        <v>0</v>
      </c>
      <c r="AJ13" s="828">
        <v>0</v>
      </c>
      <c r="AK13" s="828">
        <v>0</v>
      </c>
      <c r="AL13" s="828">
        <v>0</v>
      </c>
      <c r="AM13" s="828">
        <v>0</v>
      </c>
      <c r="AN13" s="828">
        <v>0</v>
      </c>
      <c r="AO13" s="832">
        <f>SUM(C13:AN13)</f>
        <v>1</v>
      </c>
    </row>
    <row r="14" spans="2:41" ht="15" customHeight="1" x14ac:dyDescent="0.2">
      <c r="B14" s="785" t="s">
        <v>9</v>
      </c>
      <c r="C14" s="827">
        <v>0</v>
      </c>
      <c r="D14" s="828">
        <v>0</v>
      </c>
      <c r="E14" s="828">
        <v>0</v>
      </c>
      <c r="F14" s="828">
        <v>0</v>
      </c>
      <c r="G14" s="828">
        <v>0</v>
      </c>
      <c r="H14" s="828">
        <v>0</v>
      </c>
      <c r="I14" s="828">
        <v>0</v>
      </c>
      <c r="J14" s="828">
        <v>0</v>
      </c>
      <c r="K14" s="828">
        <v>0</v>
      </c>
      <c r="L14" s="828">
        <v>0</v>
      </c>
      <c r="M14" s="828">
        <v>0</v>
      </c>
      <c r="N14" s="828">
        <v>0</v>
      </c>
      <c r="O14" s="828">
        <v>0</v>
      </c>
      <c r="P14" s="828">
        <v>0</v>
      </c>
      <c r="Q14" s="828">
        <v>0</v>
      </c>
      <c r="R14" s="828">
        <v>0</v>
      </c>
      <c r="S14" s="828">
        <v>0</v>
      </c>
      <c r="T14" s="828">
        <v>0</v>
      </c>
      <c r="U14" s="828">
        <v>0</v>
      </c>
      <c r="V14" s="828">
        <v>0</v>
      </c>
      <c r="W14" s="828">
        <v>0</v>
      </c>
      <c r="X14" s="828">
        <v>0</v>
      </c>
      <c r="Y14" s="828">
        <v>0</v>
      </c>
      <c r="Z14" s="828">
        <v>0</v>
      </c>
      <c r="AA14" s="828">
        <v>0</v>
      </c>
      <c r="AB14" s="828">
        <v>0</v>
      </c>
      <c r="AC14" s="828">
        <v>0</v>
      </c>
      <c r="AD14" s="828">
        <v>0</v>
      </c>
      <c r="AE14" s="828">
        <v>0</v>
      </c>
      <c r="AF14" s="828">
        <v>0</v>
      </c>
      <c r="AG14" s="828">
        <v>0</v>
      </c>
      <c r="AH14" s="828">
        <v>0</v>
      </c>
      <c r="AI14" s="828">
        <v>0</v>
      </c>
      <c r="AJ14" s="828">
        <v>0</v>
      </c>
      <c r="AK14" s="828">
        <v>0</v>
      </c>
      <c r="AL14" s="828">
        <v>0</v>
      </c>
      <c r="AM14" s="828">
        <v>0</v>
      </c>
      <c r="AN14" s="828">
        <v>0</v>
      </c>
      <c r="AO14" s="832">
        <f>SUM(C14:AN14)</f>
        <v>0</v>
      </c>
    </row>
    <row r="15" spans="2:41" ht="18.75" customHeight="1" x14ac:dyDescent="0.2">
      <c r="B15" s="374">
        <v>11</v>
      </c>
      <c r="C15" s="829">
        <f>SUM(C16:C17)</f>
        <v>0</v>
      </c>
      <c r="D15" s="830">
        <f t="shared" ref="D15:AO15" si="2">SUM(D16:D17)</f>
        <v>0</v>
      </c>
      <c r="E15" s="830">
        <f t="shared" si="2"/>
        <v>0</v>
      </c>
      <c r="F15" s="830">
        <f t="shared" si="2"/>
        <v>2</v>
      </c>
      <c r="G15" s="830">
        <f t="shared" si="2"/>
        <v>0</v>
      </c>
      <c r="H15" s="830">
        <f t="shared" si="2"/>
        <v>0</v>
      </c>
      <c r="I15" s="830">
        <f t="shared" si="2"/>
        <v>0</v>
      </c>
      <c r="J15" s="830">
        <f t="shared" si="2"/>
        <v>0</v>
      </c>
      <c r="K15" s="830">
        <f t="shared" si="2"/>
        <v>0</v>
      </c>
      <c r="L15" s="830">
        <f t="shared" si="2"/>
        <v>0</v>
      </c>
      <c r="M15" s="830">
        <f t="shared" si="2"/>
        <v>0</v>
      </c>
      <c r="N15" s="830">
        <f t="shared" si="2"/>
        <v>0</v>
      </c>
      <c r="O15" s="830">
        <f t="shared" si="2"/>
        <v>0</v>
      </c>
      <c r="P15" s="830">
        <f t="shared" si="2"/>
        <v>0</v>
      </c>
      <c r="Q15" s="830">
        <f t="shared" si="2"/>
        <v>0</v>
      </c>
      <c r="R15" s="830">
        <f t="shared" si="2"/>
        <v>0</v>
      </c>
      <c r="S15" s="830">
        <f t="shared" si="2"/>
        <v>0</v>
      </c>
      <c r="T15" s="830">
        <f t="shared" si="2"/>
        <v>0</v>
      </c>
      <c r="U15" s="830">
        <f t="shared" si="2"/>
        <v>0</v>
      </c>
      <c r="V15" s="830">
        <f t="shared" si="2"/>
        <v>0</v>
      </c>
      <c r="W15" s="830">
        <f t="shared" si="2"/>
        <v>0</v>
      </c>
      <c r="X15" s="830">
        <f t="shared" si="2"/>
        <v>0</v>
      </c>
      <c r="Y15" s="830">
        <f t="shared" si="2"/>
        <v>0</v>
      </c>
      <c r="Z15" s="830">
        <f t="shared" si="2"/>
        <v>0</v>
      </c>
      <c r="AA15" s="830">
        <f t="shared" si="2"/>
        <v>0</v>
      </c>
      <c r="AB15" s="830">
        <f t="shared" si="2"/>
        <v>0</v>
      </c>
      <c r="AC15" s="830">
        <f t="shared" si="2"/>
        <v>0</v>
      </c>
      <c r="AD15" s="830">
        <f t="shared" si="2"/>
        <v>0</v>
      </c>
      <c r="AE15" s="830">
        <f t="shared" si="2"/>
        <v>0</v>
      </c>
      <c r="AF15" s="830">
        <f t="shared" si="2"/>
        <v>0</v>
      </c>
      <c r="AG15" s="830">
        <f t="shared" si="2"/>
        <v>0</v>
      </c>
      <c r="AH15" s="830">
        <f t="shared" si="2"/>
        <v>0</v>
      </c>
      <c r="AI15" s="830">
        <f t="shared" si="2"/>
        <v>0</v>
      </c>
      <c r="AJ15" s="830">
        <f t="shared" si="2"/>
        <v>0</v>
      </c>
      <c r="AK15" s="830">
        <f t="shared" si="2"/>
        <v>0</v>
      </c>
      <c r="AL15" s="830">
        <f t="shared" si="2"/>
        <v>0</v>
      </c>
      <c r="AM15" s="830">
        <f t="shared" si="2"/>
        <v>0</v>
      </c>
      <c r="AN15" s="830">
        <f t="shared" si="2"/>
        <v>0</v>
      </c>
      <c r="AO15" s="833">
        <f t="shared" si="2"/>
        <v>2</v>
      </c>
    </row>
    <row r="16" spans="2:41" ht="15" customHeight="1" x14ac:dyDescent="0.2">
      <c r="B16" s="784" t="s">
        <v>8</v>
      </c>
      <c r="C16" s="827">
        <v>0</v>
      </c>
      <c r="D16" s="828">
        <v>0</v>
      </c>
      <c r="E16" s="828">
        <v>0</v>
      </c>
      <c r="F16" s="828">
        <v>0</v>
      </c>
      <c r="G16" s="828">
        <v>0</v>
      </c>
      <c r="H16" s="828">
        <v>0</v>
      </c>
      <c r="I16" s="828">
        <v>0</v>
      </c>
      <c r="J16" s="828">
        <v>0</v>
      </c>
      <c r="K16" s="828">
        <v>0</v>
      </c>
      <c r="L16" s="828">
        <v>0</v>
      </c>
      <c r="M16" s="828"/>
      <c r="N16" s="828">
        <v>0</v>
      </c>
      <c r="O16" s="828">
        <v>0</v>
      </c>
      <c r="P16" s="828">
        <v>0</v>
      </c>
      <c r="Q16" s="828">
        <v>0</v>
      </c>
      <c r="R16" s="828">
        <v>0</v>
      </c>
      <c r="S16" s="828">
        <v>0</v>
      </c>
      <c r="T16" s="828">
        <v>0</v>
      </c>
      <c r="U16" s="828">
        <v>0</v>
      </c>
      <c r="V16" s="828">
        <v>0</v>
      </c>
      <c r="W16" s="828">
        <v>0</v>
      </c>
      <c r="X16" s="828">
        <v>0</v>
      </c>
      <c r="Y16" s="828">
        <v>0</v>
      </c>
      <c r="Z16" s="828">
        <v>0</v>
      </c>
      <c r="AA16" s="828">
        <v>0</v>
      </c>
      <c r="AB16" s="828">
        <v>0</v>
      </c>
      <c r="AC16" s="828">
        <v>0</v>
      </c>
      <c r="AD16" s="828">
        <v>0</v>
      </c>
      <c r="AE16" s="828">
        <v>0</v>
      </c>
      <c r="AF16" s="828">
        <v>0</v>
      </c>
      <c r="AG16" s="828">
        <v>0</v>
      </c>
      <c r="AH16" s="828">
        <v>0</v>
      </c>
      <c r="AI16" s="828">
        <v>0</v>
      </c>
      <c r="AJ16" s="828">
        <v>0</v>
      </c>
      <c r="AK16" s="828">
        <v>0</v>
      </c>
      <c r="AL16" s="828">
        <v>0</v>
      </c>
      <c r="AM16" s="828">
        <v>0</v>
      </c>
      <c r="AN16" s="828">
        <v>0</v>
      </c>
      <c r="AO16" s="832">
        <f t="shared" ref="AO16:AO23" si="3">SUM(D16:AN16)</f>
        <v>0</v>
      </c>
    </row>
    <row r="17" spans="2:42" ht="15" customHeight="1" x14ac:dyDescent="0.25">
      <c r="B17" s="785" t="s">
        <v>9</v>
      </c>
      <c r="C17" s="827">
        <v>0</v>
      </c>
      <c r="D17" s="828">
        <v>0</v>
      </c>
      <c r="E17" s="828">
        <v>0</v>
      </c>
      <c r="F17" s="828">
        <v>2</v>
      </c>
      <c r="G17" s="828">
        <v>0</v>
      </c>
      <c r="H17" s="828">
        <v>0</v>
      </c>
      <c r="I17" s="828">
        <v>0</v>
      </c>
      <c r="J17" s="828">
        <v>0</v>
      </c>
      <c r="K17" s="828">
        <v>0</v>
      </c>
      <c r="L17" s="828">
        <v>0</v>
      </c>
      <c r="M17" s="828">
        <v>0</v>
      </c>
      <c r="N17" s="828">
        <v>0</v>
      </c>
      <c r="O17" s="828">
        <v>0</v>
      </c>
      <c r="P17" s="828">
        <v>0</v>
      </c>
      <c r="Q17" s="828">
        <v>0</v>
      </c>
      <c r="R17" s="828">
        <v>0</v>
      </c>
      <c r="S17" s="828">
        <v>0</v>
      </c>
      <c r="T17" s="828">
        <v>0</v>
      </c>
      <c r="U17" s="828">
        <v>0</v>
      </c>
      <c r="V17" s="828">
        <v>0</v>
      </c>
      <c r="W17" s="828">
        <v>0</v>
      </c>
      <c r="X17" s="828">
        <v>0</v>
      </c>
      <c r="Y17" s="828">
        <v>0</v>
      </c>
      <c r="Z17" s="828">
        <v>0</v>
      </c>
      <c r="AA17" s="828">
        <v>0</v>
      </c>
      <c r="AB17" s="828">
        <v>0</v>
      </c>
      <c r="AC17" s="828">
        <v>0</v>
      </c>
      <c r="AD17" s="828">
        <v>0</v>
      </c>
      <c r="AE17" s="828">
        <v>0</v>
      </c>
      <c r="AF17" s="828">
        <v>0</v>
      </c>
      <c r="AG17" s="828">
        <v>0</v>
      </c>
      <c r="AH17" s="828">
        <v>0</v>
      </c>
      <c r="AI17" s="828">
        <v>0</v>
      </c>
      <c r="AJ17" s="828">
        <v>0</v>
      </c>
      <c r="AK17" s="828">
        <v>0</v>
      </c>
      <c r="AL17" s="828">
        <v>0</v>
      </c>
      <c r="AM17" s="828">
        <v>0</v>
      </c>
      <c r="AN17" s="828">
        <v>0</v>
      </c>
      <c r="AO17" s="832">
        <f t="shared" si="3"/>
        <v>2</v>
      </c>
      <c r="AP17" s="240"/>
    </row>
    <row r="18" spans="2:42" ht="18.75" customHeight="1" x14ac:dyDescent="0.25">
      <c r="B18" s="374">
        <v>12</v>
      </c>
      <c r="C18" s="829">
        <f>SUM(C19:C20)</f>
        <v>0</v>
      </c>
      <c r="D18" s="830">
        <f t="shared" ref="D18:O18" si="4">SUM(D19:D20)</f>
        <v>0</v>
      </c>
      <c r="E18" s="830">
        <f t="shared" si="4"/>
        <v>0</v>
      </c>
      <c r="F18" s="830">
        <f t="shared" si="4"/>
        <v>1</v>
      </c>
      <c r="G18" s="830">
        <f t="shared" si="4"/>
        <v>0</v>
      </c>
      <c r="H18" s="830">
        <f t="shared" si="4"/>
        <v>0</v>
      </c>
      <c r="I18" s="830">
        <f t="shared" si="4"/>
        <v>0</v>
      </c>
      <c r="J18" s="830">
        <f t="shared" si="4"/>
        <v>0</v>
      </c>
      <c r="K18" s="830">
        <f t="shared" si="4"/>
        <v>0</v>
      </c>
      <c r="L18" s="830">
        <f t="shared" si="4"/>
        <v>0</v>
      </c>
      <c r="M18" s="830">
        <f t="shared" si="4"/>
        <v>0</v>
      </c>
      <c r="N18" s="830">
        <f t="shared" si="4"/>
        <v>0</v>
      </c>
      <c r="O18" s="830">
        <f t="shared" si="4"/>
        <v>0</v>
      </c>
      <c r="P18" s="830">
        <f t="shared" ref="P18" si="5">SUM(P19:P20)</f>
        <v>0</v>
      </c>
      <c r="Q18" s="830">
        <f t="shared" ref="Q18" si="6">SUM(Q19:Q20)</f>
        <v>0</v>
      </c>
      <c r="R18" s="830">
        <f t="shared" ref="R18" si="7">SUM(R19:R20)</f>
        <v>0</v>
      </c>
      <c r="S18" s="830">
        <f t="shared" ref="S18" si="8">SUM(S19:S20)</f>
        <v>0</v>
      </c>
      <c r="T18" s="830">
        <f t="shared" ref="T18" si="9">SUM(T19:T20)</f>
        <v>0</v>
      </c>
      <c r="U18" s="830">
        <f t="shared" ref="U18" si="10">SUM(U19:U20)</f>
        <v>0</v>
      </c>
      <c r="V18" s="830">
        <f t="shared" ref="V18" si="11">SUM(V19:V20)</f>
        <v>0</v>
      </c>
      <c r="W18" s="830">
        <f t="shared" ref="W18" si="12">SUM(W19:W20)</f>
        <v>0</v>
      </c>
      <c r="X18" s="830">
        <f t="shared" ref="X18" si="13">SUM(X19:X20)</f>
        <v>0</v>
      </c>
      <c r="Y18" s="830">
        <f t="shared" ref="Y18" si="14">SUM(Y19:Y20)</f>
        <v>0</v>
      </c>
      <c r="Z18" s="830">
        <f t="shared" ref="Z18" si="15">SUM(Z19:Z20)</f>
        <v>0</v>
      </c>
      <c r="AA18" s="830">
        <f t="shared" ref="AA18" si="16">SUM(AA19:AA20)</f>
        <v>0</v>
      </c>
      <c r="AB18" s="830">
        <f t="shared" ref="AB18" si="17">SUM(AB19:AB20)</f>
        <v>0</v>
      </c>
      <c r="AC18" s="830">
        <f t="shared" ref="AC18" si="18">SUM(AC19:AC20)</f>
        <v>0</v>
      </c>
      <c r="AD18" s="830">
        <f t="shared" ref="AD18" si="19">SUM(AD19:AD20)</f>
        <v>0</v>
      </c>
      <c r="AE18" s="830">
        <f t="shared" ref="AE18" si="20">SUM(AE19:AE20)</f>
        <v>0</v>
      </c>
      <c r="AF18" s="830">
        <f t="shared" ref="AF18" si="21">SUM(AF19:AF20)</f>
        <v>0</v>
      </c>
      <c r="AG18" s="830">
        <f t="shared" ref="AG18" si="22">SUM(AG19:AG20)</f>
        <v>0</v>
      </c>
      <c r="AH18" s="830">
        <f t="shared" ref="AH18" si="23">SUM(AH19:AH20)</f>
        <v>0</v>
      </c>
      <c r="AI18" s="830">
        <f t="shared" ref="AI18" si="24">SUM(AI19:AI20)</f>
        <v>0</v>
      </c>
      <c r="AJ18" s="830">
        <f t="shared" ref="AJ18" si="25">SUM(AJ19:AJ20)</f>
        <v>0</v>
      </c>
      <c r="AK18" s="830">
        <f t="shared" ref="AK18" si="26">SUM(AK19:AK20)</f>
        <v>0</v>
      </c>
      <c r="AL18" s="830">
        <f t="shared" ref="AL18" si="27">SUM(AL19:AL20)</f>
        <v>0</v>
      </c>
      <c r="AM18" s="830">
        <f t="shared" ref="AM18" si="28">SUM(AM19:AM20)</f>
        <v>0</v>
      </c>
      <c r="AN18" s="830">
        <f t="shared" ref="AN18" si="29">SUM(AN19:AN20)</f>
        <v>0</v>
      </c>
      <c r="AO18" s="833">
        <f t="shared" si="3"/>
        <v>1</v>
      </c>
      <c r="AP18" s="239"/>
    </row>
    <row r="19" spans="2:42" ht="15" customHeight="1" x14ac:dyDescent="0.25">
      <c r="B19" s="784" t="s">
        <v>8</v>
      </c>
      <c r="C19" s="827">
        <v>0</v>
      </c>
      <c r="D19" s="828">
        <v>0</v>
      </c>
      <c r="E19" s="828">
        <v>0</v>
      </c>
      <c r="F19" s="828">
        <v>0</v>
      </c>
      <c r="G19" s="828">
        <v>0</v>
      </c>
      <c r="H19" s="828">
        <v>0</v>
      </c>
      <c r="I19" s="828">
        <v>0</v>
      </c>
      <c r="J19" s="828">
        <v>0</v>
      </c>
      <c r="K19" s="828">
        <v>0</v>
      </c>
      <c r="L19" s="828">
        <v>0</v>
      </c>
      <c r="M19" s="828">
        <v>0</v>
      </c>
      <c r="N19" s="828">
        <v>0</v>
      </c>
      <c r="O19" s="828">
        <v>0</v>
      </c>
      <c r="P19" s="828">
        <v>0</v>
      </c>
      <c r="Q19" s="828">
        <v>0</v>
      </c>
      <c r="R19" s="828">
        <v>0</v>
      </c>
      <c r="S19" s="828">
        <v>0</v>
      </c>
      <c r="T19" s="828">
        <v>0</v>
      </c>
      <c r="U19" s="828">
        <v>0</v>
      </c>
      <c r="V19" s="828">
        <v>0</v>
      </c>
      <c r="W19" s="828">
        <v>0</v>
      </c>
      <c r="X19" s="828">
        <v>0</v>
      </c>
      <c r="Y19" s="828">
        <v>0</v>
      </c>
      <c r="Z19" s="828">
        <v>0</v>
      </c>
      <c r="AA19" s="828">
        <v>0</v>
      </c>
      <c r="AB19" s="828">
        <v>0</v>
      </c>
      <c r="AC19" s="828">
        <v>0</v>
      </c>
      <c r="AD19" s="828">
        <v>0</v>
      </c>
      <c r="AE19" s="828">
        <v>0</v>
      </c>
      <c r="AF19" s="828">
        <v>0</v>
      </c>
      <c r="AG19" s="828">
        <v>0</v>
      </c>
      <c r="AH19" s="828">
        <v>0</v>
      </c>
      <c r="AI19" s="828">
        <v>0</v>
      </c>
      <c r="AJ19" s="828">
        <v>0</v>
      </c>
      <c r="AK19" s="828">
        <v>0</v>
      </c>
      <c r="AL19" s="828">
        <v>0</v>
      </c>
      <c r="AM19" s="828">
        <v>0</v>
      </c>
      <c r="AN19" s="828">
        <v>0</v>
      </c>
      <c r="AO19" s="832">
        <f t="shared" si="3"/>
        <v>0</v>
      </c>
      <c r="AP19" s="240"/>
    </row>
    <row r="20" spans="2:42" ht="15" customHeight="1" x14ac:dyDescent="0.25">
      <c r="B20" s="785" t="s">
        <v>9</v>
      </c>
      <c r="C20" s="827">
        <v>0</v>
      </c>
      <c r="D20" s="828">
        <v>0</v>
      </c>
      <c r="E20" s="828">
        <v>0</v>
      </c>
      <c r="F20" s="828">
        <v>1</v>
      </c>
      <c r="G20" s="828">
        <v>0</v>
      </c>
      <c r="H20" s="828">
        <v>0</v>
      </c>
      <c r="I20" s="828">
        <v>0</v>
      </c>
      <c r="J20" s="828">
        <v>0</v>
      </c>
      <c r="K20" s="828">
        <v>0</v>
      </c>
      <c r="L20" s="828">
        <v>0</v>
      </c>
      <c r="M20" s="828">
        <v>0</v>
      </c>
      <c r="N20" s="828">
        <v>0</v>
      </c>
      <c r="O20" s="828">
        <v>0</v>
      </c>
      <c r="P20" s="828">
        <v>0</v>
      </c>
      <c r="Q20" s="828">
        <v>0</v>
      </c>
      <c r="R20" s="828">
        <v>0</v>
      </c>
      <c r="S20" s="828">
        <v>0</v>
      </c>
      <c r="T20" s="828">
        <v>0</v>
      </c>
      <c r="U20" s="828">
        <v>0</v>
      </c>
      <c r="V20" s="828">
        <v>0</v>
      </c>
      <c r="W20" s="828">
        <v>0</v>
      </c>
      <c r="X20" s="828">
        <v>0</v>
      </c>
      <c r="Y20" s="828">
        <v>0</v>
      </c>
      <c r="Z20" s="828">
        <v>0</v>
      </c>
      <c r="AA20" s="828">
        <v>0</v>
      </c>
      <c r="AB20" s="828">
        <v>0</v>
      </c>
      <c r="AC20" s="828">
        <v>0</v>
      </c>
      <c r="AD20" s="828">
        <v>0</v>
      </c>
      <c r="AE20" s="828">
        <v>0</v>
      </c>
      <c r="AF20" s="828">
        <v>0</v>
      </c>
      <c r="AG20" s="828">
        <v>0</v>
      </c>
      <c r="AH20" s="828">
        <v>0</v>
      </c>
      <c r="AI20" s="828">
        <v>0</v>
      </c>
      <c r="AJ20" s="828">
        <v>0</v>
      </c>
      <c r="AK20" s="828">
        <v>0</v>
      </c>
      <c r="AL20" s="828">
        <v>0</v>
      </c>
      <c r="AM20" s="828">
        <v>0</v>
      </c>
      <c r="AN20" s="828">
        <v>0</v>
      </c>
      <c r="AO20" s="832">
        <f t="shared" si="3"/>
        <v>1</v>
      </c>
      <c r="AP20" s="240"/>
    </row>
    <row r="21" spans="2:42" ht="18.75" customHeight="1" x14ac:dyDescent="0.25">
      <c r="B21" s="374">
        <v>14</v>
      </c>
      <c r="C21" s="829">
        <f>SUM(C22:C23)</f>
        <v>0</v>
      </c>
      <c r="D21" s="830">
        <f t="shared" ref="D21:AN21" si="30">SUM(D22:D23)</f>
        <v>0</v>
      </c>
      <c r="E21" s="830">
        <f t="shared" si="30"/>
        <v>0</v>
      </c>
      <c r="F21" s="830">
        <f t="shared" si="30"/>
        <v>1</v>
      </c>
      <c r="G21" s="830">
        <f t="shared" si="30"/>
        <v>1</v>
      </c>
      <c r="H21" s="830">
        <f t="shared" si="30"/>
        <v>0</v>
      </c>
      <c r="I21" s="830">
        <f t="shared" si="30"/>
        <v>0</v>
      </c>
      <c r="J21" s="830">
        <f t="shared" si="30"/>
        <v>0</v>
      </c>
      <c r="K21" s="830">
        <f t="shared" si="30"/>
        <v>0</v>
      </c>
      <c r="L21" s="830">
        <f t="shared" si="30"/>
        <v>0</v>
      </c>
      <c r="M21" s="830">
        <f t="shared" si="30"/>
        <v>0</v>
      </c>
      <c r="N21" s="830">
        <f t="shared" si="30"/>
        <v>0</v>
      </c>
      <c r="O21" s="830">
        <f t="shared" si="30"/>
        <v>0</v>
      </c>
      <c r="P21" s="830">
        <f t="shared" si="30"/>
        <v>0</v>
      </c>
      <c r="Q21" s="830">
        <f t="shared" si="30"/>
        <v>0</v>
      </c>
      <c r="R21" s="830">
        <f t="shared" si="30"/>
        <v>0</v>
      </c>
      <c r="S21" s="830">
        <f t="shared" si="30"/>
        <v>0</v>
      </c>
      <c r="T21" s="830">
        <f t="shared" si="30"/>
        <v>0</v>
      </c>
      <c r="U21" s="830">
        <f t="shared" si="30"/>
        <v>0</v>
      </c>
      <c r="V21" s="830">
        <f t="shared" si="30"/>
        <v>1</v>
      </c>
      <c r="W21" s="830">
        <f t="shared" si="30"/>
        <v>0</v>
      </c>
      <c r="X21" s="830">
        <f t="shared" si="30"/>
        <v>0</v>
      </c>
      <c r="Y21" s="830">
        <f t="shared" si="30"/>
        <v>0</v>
      </c>
      <c r="Z21" s="830">
        <f t="shared" si="30"/>
        <v>1</v>
      </c>
      <c r="AA21" s="830">
        <f t="shared" si="30"/>
        <v>0</v>
      </c>
      <c r="AB21" s="830">
        <f t="shared" si="30"/>
        <v>0</v>
      </c>
      <c r="AC21" s="830">
        <f t="shared" si="30"/>
        <v>0</v>
      </c>
      <c r="AD21" s="830">
        <f t="shared" si="30"/>
        <v>0</v>
      </c>
      <c r="AE21" s="830">
        <f t="shared" si="30"/>
        <v>0</v>
      </c>
      <c r="AF21" s="830">
        <f t="shared" si="30"/>
        <v>0</v>
      </c>
      <c r="AG21" s="830">
        <f t="shared" si="30"/>
        <v>0</v>
      </c>
      <c r="AH21" s="830">
        <f t="shared" si="30"/>
        <v>0</v>
      </c>
      <c r="AI21" s="830">
        <f t="shared" si="30"/>
        <v>0</v>
      </c>
      <c r="AJ21" s="830">
        <f t="shared" si="30"/>
        <v>0</v>
      </c>
      <c r="AK21" s="830">
        <f t="shared" si="30"/>
        <v>0</v>
      </c>
      <c r="AL21" s="830">
        <f t="shared" si="30"/>
        <v>0</v>
      </c>
      <c r="AM21" s="830">
        <f t="shared" si="30"/>
        <v>0</v>
      </c>
      <c r="AN21" s="830">
        <f t="shared" si="30"/>
        <v>0</v>
      </c>
      <c r="AO21" s="833">
        <f t="shared" si="3"/>
        <v>4</v>
      </c>
      <c r="AP21" s="239"/>
    </row>
    <row r="22" spans="2:42" ht="15" customHeight="1" x14ac:dyDescent="0.25">
      <c r="B22" s="784" t="s">
        <v>8</v>
      </c>
      <c r="C22" s="827">
        <v>0</v>
      </c>
      <c r="D22" s="828">
        <v>0</v>
      </c>
      <c r="E22" s="828">
        <v>0</v>
      </c>
      <c r="F22" s="828">
        <v>1</v>
      </c>
      <c r="G22" s="828">
        <v>0</v>
      </c>
      <c r="H22" s="828">
        <v>0</v>
      </c>
      <c r="I22" s="828">
        <v>0</v>
      </c>
      <c r="J22" s="828">
        <v>0</v>
      </c>
      <c r="K22" s="828">
        <v>0</v>
      </c>
      <c r="L22" s="828">
        <v>0</v>
      </c>
      <c r="M22" s="828">
        <v>0</v>
      </c>
      <c r="N22" s="828">
        <v>0</v>
      </c>
      <c r="O22" s="828">
        <v>0</v>
      </c>
      <c r="P22" s="828">
        <v>0</v>
      </c>
      <c r="Q22" s="828">
        <v>0</v>
      </c>
      <c r="R22" s="828">
        <v>0</v>
      </c>
      <c r="S22" s="828">
        <v>0</v>
      </c>
      <c r="T22" s="828">
        <v>0</v>
      </c>
      <c r="U22" s="828">
        <v>0</v>
      </c>
      <c r="V22" s="828">
        <v>1</v>
      </c>
      <c r="W22" s="828">
        <v>0</v>
      </c>
      <c r="X22" s="828">
        <v>0</v>
      </c>
      <c r="Y22" s="828">
        <v>0</v>
      </c>
      <c r="Z22" s="828">
        <v>1</v>
      </c>
      <c r="AA22" s="828">
        <v>0</v>
      </c>
      <c r="AB22" s="828">
        <v>0</v>
      </c>
      <c r="AC22" s="828">
        <v>0</v>
      </c>
      <c r="AD22" s="828">
        <v>0</v>
      </c>
      <c r="AE22" s="828">
        <v>0</v>
      </c>
      <c r="AF22" s="828">
        <v>0</v>
      </c>
      <c r="AG22" s="828">
        <v>0</v>
      </c>
      <c r="AH22" s="828">
        <v>0</v>
      </c>
      <c r="AI22" s="828">
        <v>0</v>
      </c>
      <c r="AJ22" s="828">
        <v>0</v>
      </c>
      <c r="AK22" s="828">
        <v>0</v>
      </c>
      <c r="AL22" s="828">
        <v>0</v>
      </c>
      <c r="AM22" s="828">
        <v>0</v>
      </c>
      <c r="AN22" s="828">
        <v>0</v>
      </c>
      <c r="AO22" s="832">
        <f t="shared" si="3"/>
        <v>3</v>
      </c>
      <c r="AP22" s="240"/>
    </row>
    <row r="23" spans="2:42" ht="15" customHeight="1" x14ac:dyDescent="0.25">
      <c r="B23" s="785" t="s">
        <v>9</v>
      </c>
      <c r="C23" s="827">
        <v>0</v>
      </c>
      <c r="D23" s="828">
        <v>0</v>
      </c>
      <c r="E23" s="828">
        <v>0</v>
      </c>
      <c r="F23" s="828">
        <v>0</v>
      </c>
      <c r="G23" s="828">
        <v>1</v>
      </c>
      <c r="H23" s="828">
        <v>0</v>
      </c>
      <c r="I23" s="828">
        <v>0</v>
      </c>
      <c r="J23" s="828">
        <v>0</v>
      </c>
      <c r="K23" s="828">
        <v>0</v>
      </c>
      <c r="L23" s="828">
        <v>0</v>
      </c>
      <c r="M23" s="828">
        <v>0</v>
      </c>
      <c r="N23" s="828">
        <v>0</v>
      </c>
      <c r="O23" s="828">
        <v>0</v>
      </c>
      <c r="P23" s="828">
        <v>0</v>
      </c>
      <c r="Q23" s="828">
        <v>0</v>
      </c>
      <c r="R23" s="828">
        <v>0</v>
      </c>
      <c r="S23" s="828">
        <v>0</v>
      </c>
      <c r="T23" s="828">
        <v>0</v>
      </c>
      <c r="U23" s="828">
        <v>0</v>
      </c>
      <c r="V23" s="828">
        <v>0</v>
      </c>
      <c r="W23" s="828">
        <v>0</v>
      </c>
      <c r="X23" s="828">
        <v>0</v>
      </c>
      <c r="Y23" s="828">
        <v>0</v>
      </c>
      <c r="Z23" s="828">
        <v>0</v>
      </c>
      <c r="AA23" s="828">
        <v>0</v>
      </c>
      <c r="AB23" s="828">
        <v>0</v>
      </c>
      <c r="AC23" s="828">
        <v>0</v>
      </c>
      <c r="AD23" s="828">
        <v>0</v>
      </c>
      <c r="AE23" s="828">
        <v>0</v>
      </c>
      <c r="AF23" s="828">
        <v>0</v>
      </c>
      <c r="AG23" s="828">
        <v>0</v>
      </c>
      <c r="AH23" s="828">
        <v>0</v>
      </c>
      <c r="AI23" s="828">
        <v>0</v>
      </c>
      <c r="AJ23" s="828">
        <v>0</v>
      </c>
      <c r="AK23" s="828">
        <v>0</v>
      </c>
      <c r="AL23" s="828">
        <v>0</v>
      </c>
      <c r="AM23" s="828">
        <v>0</v>
      </c>
      <c r="AN23" s="828">
        <v>0</v>
      </c>
      <c r="AO23" s="832">
        <f t="shared" si="3"/>
        <v>1</v>
      </c>
      <c r="AP23" s="240"/>
    </row>
    <row r="24" spans="2:42" ht="18.75" customHeight="1" x14ac:dyDescent="0.25">
      <c r="B24" s="374">
        <v>15</v>
      </c>
      <c r="C24" s="829">
        <f>SUM(C25:C26)</f>
        <v>0</v>
      </c>
      <c r="D24" s="830">
        <f t="shared" ref="D24:M24" si="31">SUM(D25:D26)</f>
        <v>0</v>
      </c>
      <c r="E24" s="830">
        <f t="shared" si="31"/>
        <v>0</v>
      </c>
      <c r="F24" s="830">
        <f t="shared" si="31"/>
        <v>0</v>
      </c>
      <c r="G24" s="830">
        <f t="shared" si="31"/>
        <v>0</v>
      </c>
      <c r="H24" s="830">
        <f t="shared" si="31"/>
        <v>0</v>
      </c>
      <c r="I24" s="830">
        <f t="shared" si="31"/>
        <v>0</v>
      </c>
      <c r="J24" s="830">
        <f t="shared" si="31"/>
        <v>0</v>
      </c>
      <c r="K24" s="830">
        <f t="shared" si="31"/>
        <v>0</v>
      </c>
      <c r="L24" s="830">
        <f t="shared" si="31"/>
        <v>6</v>
      </c>
      <c r="M24" s="830">
        <f t="shared" si="31"/>
        <v>5</v>
      </c>
      <c r="N24" s="830">
        <f t="shared" ref="N24" si="32">SUM(N25:N26)</f>
        <v>0</v>
      </c>
      <c r="O24" s="830">
        <f t="shared" ref="O24" si="33">SUM(O25:O26)</f>
        <v>0</v>
      </c>
      <c r="P24" s="830">
        <f t="shared" ref="P24" si="34">SUM(P25:P26)</f>
        <v>0</v>
      </c>
      <c r="Q24" s="830">
        <f t="shared" ref="Q24" si="35">SUM(Q25:Q26)</f>
        <v>0</v>
      </c>
      <c r="R24" s="830">
        <f t="shared" ref="R24" si="36">SUM(R25:R26)</f>
        <v>0</v>
      </c>
      <c r="S24" s="830">
        <f t="shared" ref="S24" si="37">SUM(S25:S26)</f>
        <v>1</v>
      </c>
      <c r="T24" s="830">
        <f t="shared" ref="T24" si="38">SUM(T25:T26)</f>
        <v>1</v>
      </c>
      <c r="U24" s="830">
        <f t="shared" ref="U24" si="39">SUM(U25:U26)</f>
        <v>0</v>
      </c>
      <c r="V24" s="830">
        <f t="shared" ref="V24" si="40">SUM(V25:V26)</f>
        <v>0</v>
      </c>
      <c r="W24" s="830">
        <f t="shared" ref="W24" si="41">SUM(W25:W26)</f>
        <v>0</v>
      </c>
      <c r="X24" s="830">
        <f t="shared" ref="X24" si="42">SUM(X25:X26)</f>
        <v>0</v>
      </c>
      <c r="Y24" s="830">
        <f t="shared" ref="Y24" si="43">SUM(Y25:Y26)</f>
        <v>1</v>
      </c>
      <c r="Z24" s="830">
        <f t="shared" ref="Z24" si="44">SUM(Z25:Z26)</f>
        <v>1</v>
      </c>
      <c r="AA24" s="830">
        <f t="shared" ref="AA24" si="45">SUM(AA25:AA26)</f>
        <v>0</v>
      </c>
      <c r="AB24" s="830">
        <f t="shared" ref="AB24" si="46">SUM(AB25:AB26)</f>
        <v>0</v>
      </c>
      <c r="AC24" s="830">
        <f t="shared" ref="AC24" si="47">SUM(AC25:AC26)</f>
        <v>0</v>
      </c>
      <c r="AD24" s="830">
        <f t="shared" ref="AD24" si="48">SUM(AD25:AD26)</f>
        <v>1</v>
      </c>
      <c r="AE24" s="830">
        <f t="shared" ref="AE24" si="49">SUM(AE25:AE26)</f>
        <v>0</v>
      </c>
      <c r="AF24" s="830">
        <f t="shared" ref="AF24" si="50">SUM(AF25:AF26)</f>
        <v>1</v>
      </c>
      <c r="AG24" s="830">
        <f t="shared" ref="AG24" si="51">SUM(AG25:AG26)</f>
        <v>2</v>
      </c>
      <c r="AH24" s="830">
        <f t="shared" ref="AH24" si="52">SUM(AH25:AH26)</f>
        <v>0</v>
      </c>
      <c r="AI24" s="830">
        <f t="shared" ref="AI24" si="53">SUM(AI25:AI26)</f>
        <v>1</v>
      </c>
      <c r="AJ24" s="830">
        <f t="shared" ref="AJ24" si="54">SUM(AJ25:AJ26)</f>
        <v>0</v>
      </c>
      <c r="AK24" s="830">
        <f t="shared" ref="AK24" si="55">SUM(AK25:AK26)</f>
        <v>1</v>
      </c>
      <c r="AL24" s="830">
        <f t="shared" ref="AL24" si="56">SUM(AL25:AL26)</f>
        <v>0</v>
      </c>
      <c r="AM24" s="830">
        <f t="shared" ref="AM24" si="57">SUM(AM25:AM26)</f>
        <v>1</v>
      </c>
      <c r="AN24" s="828">
        <f t="shared" ref="AN24" si="58">SUM(AN25:AN26)</f>
        <v>0</v>
      </c>
      <c r="AO24" s="833">
        <f t="shared" ref="AO24:AO32" si="59">SUM(C24:AN24)</f>
        <v>22</v>
      </c>
      <c r="AP24" s="239"/>
    </row>
    <row r="25" spans="2:42" ht="15" customHeight="1" x14ac:dyDescent="0.25">
      <c r="B25" s="784" t="s">
        <v>8</v>
      </c>
      <c r="C25" s="827">
        <v>0</v>
      </c>
      <c r="D25" s="828">
        <v>0</v>
      </c>
      <c r="E25" s="828">
        <v>0</v>
      </c>
      <c r="F25" s="828">
        <v>0</v>
      </c>
      <c r="G25" s="828">
        <v>0</v>
      </c>
      <c r="H25" s="828">
        <v>0</v>
      </c>
      <c r="I25" s="828">
        <v>0</v>
      </c>
      <c r="J25" s="828">
        <v>0</v>
      </c>
      <c r="K25" s="828">
        <v>0</v>
      </c>
      <c r="L25" s="828">
        <v>3</v>
      </c>
      <c r="M25" s="828">
        <v>3</v>
      </c>
      <c r="N25" s="828">
        <v>0</v>
      </c>
      <c r="O25" s="828">
        <v>0</v>
      </c>
      <c r="P25" s="828">
        <v>0</v>
      </c>
      <c r="Q25" s="828">
        <v>0</v>
      </c>
      <c r="R25" s="828">
        <v>0</v>
      </c>
      <c r="S25" s="828">
        <v>1</v>
      </c>
      <c r="T25" s="828">
        <v>0</v>
      </c>
      <c r="U25" s="828">
        <v>0</v>
      </c>
      <c r="V25" s="828">
        <v>0</v>
      </c>
      <c r="W25" s="828">
        <v>0</v>
      </c>
      <c r="X25" s="828">
        <v>0</v>
      </c>
      <c r="Y25" s="828">
        <v>0</v>
      </c>
      <c r="Z25" s="828">
        <v>0</v>
      </c>
      <c r="AA25" s="828">
        <v>0</v>
      </c>
      <c r="AB25" s="828">
        <v>0</v>
      </c>
      <c r="AC25" s="828">
        <v>0</v>
      </c>
      <c r="AD25" s="828">
        <v>1</v>
      </c>
      <c r="AE25" s="828">
        <v>0</v>
      </c>
      <c r="AF25" s="828">
        <v>1</v>
      </c>
      <c r="AG25" s="828">
        <v>1</v>
      </c>
      <c r="AH25" s="828">
        <v>0</v>
      </c>
      <c r="AI25" s="828">
        <v>1</v>
      </c>
      <c r="AJ25" s="828">
        <v>0</v>
      </c>
      <c r="AK25" s="828">
        <v>0</v>
      </c>
      <c r="AL25" s="828">
        <v>0</v>
      </c>
      <c r="AM25" s="828">
        <v>1</v>
      </c>
      <c r="AN25" s="828">
        <v>0</v>
      </c>
      <c r="AO25" s="832">
        <f t="shared" si="59"/>
        <v>12</v>
      </c>
      <c r="AP25" s="240"/>
    </row>
    <row r="26" spans="2:42" ht="15" customHeight="1" x14ac:dyDescent="0.25">
      <c r="B26" s="785" t="s">
        <v>9</v>
      </c>
      <c r="C26" s="827">
        <v>0</v>
      </c>
      <c r="D26" s="828">
        <v>0</v>
      </c>
      <c r="E26" s="828">
        <v>0</v>
      </c>
      <c r="F26" s="828">
        <v>0</v>
      </c>
      <c r="G26" s="828">
        <v>0</v>
      </c>
      <c r="H26" s="828">
        <v>0</v>
      </c>
      <c r="I26" s="828">
        <v>0</v>
      </c>
      <c r="J26" s="828">
        <v>0</v>
      </c>
      <c r="K26" s="828">
        <v>0</v>
      </c>
      <c r="L26" s="828">
        <v>3</v>
      </c>
      <c r="M26" s="828">
        <v>2</v>
      </c>
      <c r="N26" s="828">
        <v>0</v>
      </c>
      <c r="O26" s="828">
        <v>0</v>
      </c>
      <c r="P26" s="828">
        <v>0</v>
      </c>
      <c r="Q26" s="828">
        <v>0</v>
      </c>
      <c r="R26" s="828">
        <v>0</v>
      </c>
      <c r="S26" s="828">
        <v>0</v>
      </c>
      <c r="T26" s="828">
        <v>1</v>
      </c>
      <c r="U26" s="828">
        <v>0</v>
      </c>
      <c r="V26" s="828">
        <v>0</v>
      </c>
      <c r="W26" s="828">
        <v>0</v>
      </c>
      <c r="X26" s="828">
        <v>0</v>
      </c>
      <c r="Y26" s="828">
        <v>1</v>
      </c>
      <c r="Z26" s="828">
        <v>1</v>
      </c>
      <c r="AA26" s="828">
        <v>0</v>
      </c>
      <c r="AB26" s="828">
        <v>0</v>
      </c>
      <c r="AC26" s="828">
        <v>0</v>
      </c>
      <c r="AD26" s="828">
        <v>0</v>
      </c>
      <c r="AE26" s="828">
        <v>0</v>
      </c>
      <c r="AF26" s="828">
        <v>0</v>
      </c>
      <c r="AG26" s="828">
        <v>1</v>
      </c>
      <c r="AH26" s="828">
        <v>0</v>
      </c>
      <c r="AI26" s="828">
        <v>0</v>
      </c>
      <c r="AJ26" s="828">
        <v>0</v>
      </c>
      <c r="AK26" s="828">
        <v>1</v>
      </c>
      <c r="AL26" s="828">
        <v>0</v>
      </c>
      <c r="AM26" s="828">
        <v>0</v>
      </c>
      <c r="AN26" s="828">
        <v>0</v>
      </c>
      <c r="AO26" s="832">
        <f t="shared" si="59"/>
        <v>10</v>
      </c>
      <c r="AP26" s="240"/>
    </row>
    <row r="27" spans="2:42" ht="18.75" customHeight="1" x14ac:dyDescent="0.25">
      <c r="B27" s="374">
        <v>16</v>
      </c>
      <c r="C27" s="829">
        <f>SUM(C28:C29)</f>
        <v>12</v>
      </c>
      <c r="D27" s="830">
        <f t="shared" ref="D27:AN27" si="60">SUM(D28:D29)</f>
        <v>0</v>
      </c>
      <c r="E27" s="830">
        <f t="shared" si="60"/>
        <v>0</v>
      </c>
      <c r="F27" s="830">
        <f t="shared" si="60"/>
        <v>2</v>
      </c>
      <c r="G27" s="830">
        <f t="shared" si="60"/>
        <v>0</v>
      </c>
      <c r="H27" s="830">
        <f t="shared" si="60"/>
        <v>0</v>
      </c>
      <c r="I27" s="830">
        <f t="shared" si="60"/>
        <v>5</v>
      </c>
      <c r="J27" s="830">
        <f t="shared" si="60"/>
        <v>0</v>
      </c>
      <c r="K27" s="830">
        <f t="shared" si="60"/>
        <v>0</v>
      </c>
      <c r="L27" s="830">
        <f t="shared" si="60"/>
        <v>6</v>
      </c>
      <c r="M27" s="830">
        <f t="shared" si="60"/>
        <v>12</v>
      </c>
      <c r="N27" s="830">
        <f t="shared" si="60"/>
        <v>0</v>
      </c>
      <c r="O27" s="830">
        <f t="shared" si="60"/>
        <v>0</v>
      </c>
      <c r="P27" s="830">
        <f t="shared" si="60"/>
        <v>1</v>
      </c>
      <c r="Q27" s="830">
        <f t="shared" si="60"/>
        <v>1</v>
      </c>
      <c r="R27" s="830">
        <f t="shared" si="60"/>
        <v>0</v>
      </c>
      <c r="S27" s="830">
        <f t="shared" si="60"/>
        <v>2</v>
      </c>
      <c r="T27" s="830">
        <f t="shared" si="60"/>
        <v>0</v>
      </c>
      <c r="U27" s="830">
        <f t="shared" si="60"/>
        <v>0</v>
      </c>
      <c r="V27" s="830">
        <f t="shared" si="60"/>
        <v>0</v>
      </c>
      <c r="W27" s="830">
        <f t="shared" si="60"/>
        <v>0</v>
      </c>
      <c r="X27" s="830">
        <f t="shared" si="60"/>
        <v>3</v>
      </c>
      <c r="Y27" s="830">
        <f t="shared" si="60"/>
        <v>0</v>
      </c>
      <c r="Z27" s="830">
        <f t="shared" si="60"/>
        <v>7</v>
      </c>
      <c r="AA27" s="830">
        <f t="shared" si="60"/>
        <v>0</v>
      </c>
      <c r="AB27" s="830">
        <f t="shared" si="60"/>
        <v>1</v>
      </c>
      <c r="AC27" s="830">
        <f t="shared" si="60"/>
        <v>0</v>
      </c>
      <c r="AD27" s="830">
        <f t="shared" si="60"/>
        <v>1</v>
      </c>
      <c r="AE27" s="830">
        <f t="shared" si="60"/>
        <v>1</v>
      </c>
      <c r="AF27" s="830">
        <f t="shared" si="60"/>
        <v>1</v>
      </c>
      <c r="AG27" s="830">
        <f t="shared" si="60"/>
        <v>2</v>
      </c>
      <c r="AH27" s="830">
        <f t="shared" si="60"/>
        <v>1</v>
      </c>
      <c r="AI27" s="830">
        <f t="shared" si="60"/>
        <v>2</v>
      </c>
      <c r="AJ27" s="830">
        <f t="shared" si="60"/>
        <v>0</v>
      </c>
      <c r="AK27" s="830">
        <f t="shared" si="60"/>
        <v>7</v>
      </c>
      <c r="AL27" s="830">
        <f t="shared" si="60"/>
        <v>0</v>
      </c>
      <c r="AM27" s="830">
        <f t="shared" si="60"/>
        <v>4</v>
      </c>
      <c r="AN27" s="830">
        <f t="shared" si="60"/>
        <v>0</v>
      </c>
      <c r="AO27" s="833">
        <f t="shared" si="59"/>
        <v>71</v>
      </c>
      <c r="AP27" s="239"/>
    </row>
    <row r="28" spans="2:42" ht="15" customHeight="1" x14ac:dyDescent="0.25">
      <c r="B28" s="784" t="s">
        <v>8</v>
      </c>
      <c r="C28" s="827">
        <v>9</v>
      </c>
      <c r="D28" s="828">
        <v>0</v>
      </c>
      <c r="E28" s="828">
        <v>0</v>
      </c>
      <c r="F28" s="828">
        <v>1</v>
      </c>
      <c r="G28" s="828">
        <v>0</v>
      </c>
      <c r="H28" s="828">
        <v>0</v>
      </c>
      <c r="I28" s="828">
        <v>5</v>
      </c>
      <c r="J28" s="828">
        <v>0</v>
      </c>
      <c r="K28" s="828">
        <v>0</v>
      </c>
      <c r="L28" s="828">
        <v>5</v>
      </c>
      <c r="M28" s="828">
        <v>5</v>
      </c>
      <c r="N28" s="828">
        <v>0</v>
      </c>
      <c r="O28" s="828">
        <v>0</v>
      </c>
      <c r="P28" s="828">
        <v>0</v>
      </c>
      <c r="Q28" s="828">
        <v>0</v>
      </c>
      <c r="R28" s="828">
        <v>0</v>
      </c>
      <c r="S28" s="828">
        <v>2</v>
      </c>
      <c r="T28" s="828">
        <v>0</v>
      </c>
      <c r="U28" s="828">
        <v>0</v>
      </c>
      <c r="V28" s="828">
        <v>0</v>
      </c>
      <c r="W28" s="828">
        <v>0</v>
      </c>
      <c r="X28" s="828">
        <v>1</v>
      </c>
      <c r="Y28" s="828">
        <v>0</v>
      </c>
      <c r="Z28" s="828">
        <v>4</v>
      </c>
      <c r="AA28" s="828">
        <v>0</v>
      </c>
      <c r="AB28" s="828">
        <v>1</v>
      </c>
      <c r="AC28" s="828">
        <v>0</v>
      </c>
      <c r="AD28" s="828">
        <v>0</v>
      </c>
      <c r="AE28" s="828">
        <v>1</v>
      </c>
      <c r="AF28" s="828">
        <v>1</v>
      </c>
      <c r="AG28" s="828">
        <v>2</v>
      </c>
      <c r="AH28" s="828">
        <v>1</v>
      </c>
      <c r="AI28" s="828">
        <v>2</v>
      </c>
      <c r="AJ28" s="828">
        <v>0</v>
      </c>
      <c r="AK28" s="828">
        <v>5</v>
      </c>
      <c r="AL28" s="828">
        <v>0</v>
      </c>
      <c r="AM28" s="828">
        <v>2</v>
      </c>
      <c r="AN28" s="828">
        <v>0</v>
      </c>
      <c r="AO28" s="832">
        <f t="shared" si="59"/>
        <v>47</v>
      </c>
      <c r="AP28" s="240"/>
    </row>
    <row r="29" spans="2:42" ht="15" customHeight="1" x14ac:dyDescent="0.25">
      <c r="B29" s="785" t="s">
        <v>9</v>
      </c>
      <c r="C29" s="827">
        <v>3</v>
      </c>
      <c r="D29" s="828">
        <v>0</v>
      </c>
      <c r="E29" s="828">
        <v>0</v>
      </c>
      <c r="F29" s="828">
        <v>1</v>
      </c>
      <c r="G29" s="828">
        <v>0</v>
      </c>
      <c r="H29" s="828">
        <v>0</v>
      </c>
      <c r="I29" s="828">
        <v>0</v>
      </c>
      <c r="J29" s="828">
        <v>0</v>
      </c>
      <c r="K29" s="828">
        <v>0</v>
      </c>
      <c r="L29" s="828">
        <v>1</v>
      </c>
      <c r="M29" s="828">
        <v>7</v>
      </c>
      <c r="N29" s="828">
        <v>0</v>
      </c>
      <c r="O29" s="828">
        <v>0</v>
      </c>
      <c r="P29" s="828">
        <v>1</v>
      </c>
      <c r="Q29" s="828">
        <v>1</v>
      </c>
      <c r="R29" s="828">
        <v>0</v>
      </c>
      <c r="S29" s="828">
        <v>0</v>
      </c>
      <c r="T29" s="828">
        <v>0</v>
      </c>
      <c r="U29" s="828">
        <v>0</v>
      </c>
      <c r="V29" s="828">
        <v>0</v>
      </c>
      <c r="W29" s="828">
        <v>0</v>
      </c>
      <c r="X29" s="828">
        <v>2</v>
      </c>
      <c r="Y29" s="828">
        <v>0</v>
      </c>
      <c r="Z29" s="828">
        <v>3</v>
      </c>
      <c r="AA29" s="828">
        <v>0</v>
      </c>
      <c r="AB29" s="828">
        <v>0</v>
      </c>
      <c r="AC29" s="828">
        <v>0</v>
      </c>
      <c r="AD29" s="828">
        <v>1</v>
      </c>
      <c r="AE29" s="828">
        <v>0</v>
      </c>
      <c r="AF29" s="828">
        <v>0</v>
      </c>
      <c r="AG29" s="828">
        <v>0</v>
      </c>
      <c r="AH29" s="828">
        <v>0</v>
      </c>
      <c r="AI29" s="828">
        <v>0</v>
      </c>
      <c r="AJ29" s="828">
        <v>0</v>
      </c>
      <c r="AK29" s="828">
        <v>2</v>
      </c>
      <c r="AL29" s="828">
        <v>0</v>
      </c>
      <c r="AM29" s="828">
        <v>2</v>
      </c>
      <c r="AN29" s="828">
        <v>0</v>
      </c>
      <c r="AO29" s="832">
        <f t="shared" si="59"/>
        <v>24</v>
      </c>
      <c r="AP29" s="240"/>
    </row>
    <row r="30" spans="2:42" ht="18.75" customHeight="1" x14ac:dyDescent="0.25">
      <c r="B30" s="374">
        <v>17</v>
      </c>
      <c r="C30" s="829">
        <f>SUM(C31:C32)</f>
        <v>46</v>
      </c>
      <c r="D30" s="830">
        <f t="shared" ref="D30:AN30" si="61">SUM(D31:D32)</f>
        <v>3</v>
      </c>
      <c r="E30" s="830">
        <f t="shared" si="61"/>
        <v>1</v>
      </c>
      <c r="F30" s="830">
        <f t="shared" si="61"/>
        <v>0</v>
      </c>
      <c r="G30" s="830">
        <f t="shared" si="61"/>
        <v>4</v>
      </c>
      <c r="H30" s="830">
        <f t="shared" si="61"/>
        <v>1</v>
      </c>
      <c r="I30" s="830">
        <f t="shared" si="61"/>
        <v>19</v>
      </c>
      <c r="J30" s="830">
        <f t="shared" si="61"/>
        <v>1</v>
      </c>
      <c r="K30" s="830">
        <f t="shared" si="61"/>
        <v>1</v>
      </c>
      <c r="L30" s="830">
        <f t="shared" si="61"/>
        <v>23</v>
      </c>
      <c r="M30" s="830">
        <f t="shared" si="61"/>
        <v>44</v>
      </c>
      <c r="N30" s="830">
        <f t="shared" si="61"/>
        <v>4</v>
      </c>
      <c r="O30" s="830">
        <f t="shared" si="61"/>
        <v>2</v>
      </c>
      <c r="P30" s="830">
        <f t="shared" si="61"/>
        <v>4</v>
      </c>
      <c r="Q30" s="830">
        <f t="shared" si="61"/>
        <v>6</v>
      </c>
      <c r="R30" s="830">
        <f t="shared" si="61"/>
        <v>12</v>
      </c>
      <c r="S30" s="830">
        <f t="shared" si="61"/>
        <v>21</v>
      </c>
      <c r="T30" s="830">
        <f t="shared" si="61"/>
        <v>0</v>
      </c>
      <c r="U30" s="830">
        <f t="shared" si="61"/>
        <v>2</v>
      </c>
      <c r="V30" s="830">
        <f t="shared" si="61"/>
        <v>5</v>
      </c>
      <c r="W30" s="830">
        <f t="shared" si="61"/>
        <v>1</v>
      </c>
      <c r="X30" s="830">
        <f t="shared" si="61"/>
        <v>0</v>
      </c>
      <c r="Y30" s="830">
        <f t="shared" si="61"/>
        <v>1</v>
      </c>
      <c r="Z30" s="830">
        <f t="shared" si="61"/>
        <v>25</v>
      </c>
      <c r="AA30" s="830">
        <f t="shared" si="61"/>
        <v>2</v>
      </c>
      <c r="AB30" s="830">
        <f t="shared" si="61"/>
        <v>0</v>
      </c>
      <c r="AC30" s="830">
        <f t="shared" si="61"/>
        <v>2</v>
      </c>
      <c r="AD30" s="830">
        <f t="shared" si="61"/>
        <v>6</v>
      </c>
      <c r="AE30" s="830">
        <f t="shared" si="61"/>
        <v>0</v>
      </c>
      <c r="AF30" s="830">
        <f t="shared" si="61"/>
        <v>0</v>
      </c>
      <c r="AG30" s="830">
        <f t="shared" si="61"/>
        <v>7</v>
      </c>
      <c r="AH30" s="830">
        <f t="shared" si="61"/>
        <v>0</v>
      </c>
      <c r="AI30" s="830">
        <f t="shared" si="61"/>
        <v>6</v>
      </c>
      <c r="AJ30" s="830">
        <f t="shared" si="61"/>
        <v>5</v>
      </c>
      <c r="AK30" s="830">
        <f t="shared" si="61"/>
        <v>11</v>
      </c>
      <c r="AL30" s="830">
        <f t="shared" si="61"/>
        <v>1</v>
      </c>
      <c r="AM30" s="830">
        <f t="shared" si="61"/>
        <v>9</v>
      </c>
      <c r="AN30" s="830">
        <f t="shared" si="61"/>
        <v>1</v>
      </c>
      <c r="AO30" s="833">
        <f t="shared" si="59"/>
        <v>276</v>
      </c>
      <c r="AP30" s="239"/>
    </row>
    <row r="31" spans="2:42" ht="15" customHeight="1" x14ac:dyDescent="0.25">
      <c r="B31" s="784" t="s">
        <v>8</v>
      </c>
      <c r="C31" s="827">
        <v>19</v>
      </c>
      <c r="D31" s="828">
        <v>1</v>
      </c>
      <c r="E31" s="828">
        <v>1</v>
      </c>
      <c r="F31" s="828">
        <v>0</v>
      </c>
      <c r="G31" s="828">
        <v>3</v>
      </c>
      <c r="H31" s="828">
        <v>0</v>
      </c>
      <c r="I31" s="828">
        <v>19</v>
      </c>
      <c r="J31" s="828">
        <v>0</v>
      </c>
      <c r="K31" s="828">
        <v>1</v>
      </c>
      <c r="L31" s="828">
        <v>17</v>
      </c>
      <c r="M31" s="828">
        <v>35</v>
      </c>
      <c r="N31" s="828">
        <v>2</v>
      </c>
      <c r="O31" s="828">
        <v>2</v>
      </c>
      <c r="P31" s="828">
        <v>1</v>
      </c>
      <c r="Q31" s="828">
        <v>1</v>
      </c>
      <c r="R31" s="828">
        <v>11</v>
      </c>
      <c r="S31" s="828">
        <v>18</v>
      </c>
      <c r="T31" s="828">
        <v>0</v>
      </c>
      <c r="U31" s="828">
        <v>2</v>
      </c>
      <c r="V31" s="828">
        <v>2</v>
      </c>
      <c r="W31" s="828">
        <v>0</v>
      </c>
      <c r="X31" s="828">
        <v>0</v>
      </c>
      <c r="Y31" s="828">
        <v>0</v>
      </c>
      <c r="Z31" s="828">
        <v>10</v>
      </c>
      <c r="AA31" s="828">
        <v>1</v>
      </c>
      <c r="AB31" s="828">
        <v>0</v>
      </c>
      <c r="AC31" s="828">
        <v>1</v>
      </c>
      <c r="AD31" s="828">
        <v>5</v>
      </c>
      <c r="AE31" s="828">
        <v>0</v>
      </c>
      <c r="AF31" s="828">
        <v>0</v>
      </c>
      <c r="AG31" s="828">
        <v>6</v>
      </c>
      <c r="AH31" s="828">
        <v>0</v>
      </c>
      <c r="AI31" s="828">
        <v>4</v>
      </c>
      <c r="AJ31" s="828">
        <v>5</v>
      </c>
      <c r="AK31" s="828">
        <v>4</v>
      </c>
      <c r="AL31" s="828">
        <v>1</v>
      </c>
      <c r="AM31" s="828">
        <v>7</v>
      </c>
      <c r="AN31" s="828">
        <v>1</v>
      </c>
      <c r="AO31" s="832">
        <f t="shared" si="59"/>
        <v>180</v>
      </c>
      <c r="AP31" s="240"/>
    </row>
    <row r="32" spans="2:42" ht="15" customHeight="1" x14ac:dyDescent="0.25">
      <c r="B32" s="785" t="s">
        <v>9</v>
      </c>
      <c r="C32" s="827">
        <v>27</v>
      </c>
      <c r="D32" s="828">
        <v>2</v>
      </c>
      <c r="E32" s="828">
        <v>0</v>
      </c>
      <c r="F32" s="828">
        <v>0</v>
      </c>
      <c r="G32" s="828">
        <v>1</v>
      </c>
      <c r="H32" s="828">
        <v>1</v>
      </c>
      <c r="I32" s="828">
        <v>0</v>
      </c>
      <c r="J32" s="828">
        <v>1</v>
      </c>
      <c r="K32" s="828">
        <v>0</v>
      </c>
      <c r="L32" s="828">
        <v>6</v>
      </c>
      <c r="M32" s="828">
        <v>9</v>
      </c>
      <c r="N32" s="828">
        <v>2</v>
      </c>
      <c r="O32" s="828">
        <v>0</v>
      </c>
      <c r="P32" s="828">
        <v>3</v>
      </c>
      <c r="Q32" s="828">
        <v>5</v>
      </c>
      <c r="R32" s="828">
        <v>1</v>
      </c>
      <c r="S32" s="828">
        <v>3</v>
      </c>
      <c r="T32" s="828">
        <v>0</v>
      </c>
      <c r="U32" s="828">
        <v>0</v>
      </c>
      <c r="V32" s="828">
        <v>3</v>
      </c>
      <c r="W32" s="828">
        <v>1</v>
      </c>
      <c r="X32" s="828">
        <v>0</v>
      </c>
      <c r="Y32" s="828">
        <v>1</v>
      </c>
      <c r="Z32" s="828">
        <v>15</v>
      </c>
      <c r="AA32" s="828">
        <v>1</v>
      </c>
      <c r="AB32" s="828">
        <v>0</v>
      </c>
      <c r="AC32" s="828">
        <v>1</v>
      </c>
      <c r="AD32" s="828">
        <v>1</v>
      </c>
      <c r="AE32" s="828">
        <v>0</v>
      </c>
      <c r="AF32" s="828">
        <v>0</v>
      </c>
      <c r="AG32" s="828">
        <v>1</v>
      </c>
      <c r="AH32" s="828">
        <v>0</v>
      </c>
      <c r="AI32" s="828">
        <v>2</v>
      </c>
      <c r="AJ32" s="828">
        <v>0</v>
      </c>
      <c r="AK32" s="828">
        <v>7</v>
      </c>
      <c r="AL32" s="828">
        <v>0</v>
      </c>
      <c r="AM32" s="828">
        <v>2</v>
      </c>
      <c r="AN32" s="828">
        <v>0</v>
      </c>
      <c r="AO32" s="832">
        <f t="shared" si="59"/>
        <v>96</v>
      </c>
      <c r="AP32" s="240"/>
    </row>
    <row r="33" spans="2:48" ht="16.5" thickBot="1" x14ac:dyDescent="0.3">
      <c r="B33" s="786"/>
      <c r="C33" s="834"/>
      <c r="D33" s="835"/>
      <c r="E33" s="835"/>
      <c r="F33" s="835"/>
      <c r="G33" s="835"/>
      <c r="H33" s="835"/>
      <c r="I33" s="835"/>
      <c r="J33" s="835"/>
      <c r="K33" s="835"/>
      <c r="L33" s="835"/>
      <c r="M33" s="835"/>
      <c r="N33" s="835"/>
      <c r="O33" s="835"/>
      <c r="P33" s="835"/>
      <c r="Q33" s="835"/>
      <c r="R33" s="835"/>
      <c r="S33" s="835"/>
      <c r="T33" s="835"/>
      <c r="U33" s="836"/>
      <c r="V33" s="836"/>
      <c r="W33" s="836"/>
      <c r="X33" s="836"/>
      <c r="Y33" s="836"/>
      <c r="Z33" s="836"/>
      <c r="AA33" s="836"/>
      <c r="AB33" s="836"/>
      <c r="AC33" s="836"/>
      <c r="AD33" s="836"/>
      <c r="AE33" s="836"/>
      <c r="AF33" s="836"/>
      <c r="AG33" s="836"/>
      <c r="AH33" s="836"/>
      <c r="AI33" s="836"/>
      <c r="AJ33" s="836"/>
      <c r="AK33" s="836"/>
      <c r="AL33" s="836"/>
      <c r="AM33" s="836"/>
      <c r="AN33" s="836"/>
      <c r="AO33" s="837"/>
      <c r="AP33" s="240"/>
    </row>
    <row r="34" spans="2:48" ht="21" customHeight="1" x14ac:dyDescent="0.25">
      <c r="B34" s="431" t="s">
        <v>5</v>
      </c>
      <c r="C34" s="838">
        <f>SUM(C35:C36)</f>
        <v>58</v>
      </c>
      <c r="D34" s="839">
        <f t="shared" ref="D34:AN34" si="62">SUM(D35:D36)</f>
        <v>3</v>
      </c>
      <c r="E34" s="839">
        <f t="shared" si="62"/>
        <v>1</v>
      </c>
      <c r="F34" s="839">
        <f t="shared" si="62"/>
        <v>17</v>
      </c>
      <c r="G34" s="839">
        <f t="shared" si="62"/>
        <v>5</v>
      </c>
      <c r="H34" s="839">
        <f t="shared" si="62"/>
        <v>1</v>
      </c>
      <c r="I34" s="839">
        <f t="shared" si="62"/>
        <v>24</v>
      </c>
      <c r="J34" s="839">
        <f t="shared" si="62"/>
        <v>1</v>
      </c>
      <c r="K34" s="839">
        <f t="shared" si="62"/>
        <v>1</v>
      </c>
      <c r="L34" s="839">
        <f t="shared" si="62"/>
        <v>35</v>
      </c>
      <c r="M34" s="839">
        <f t="shared" si="62"/>
        <v>61</v>
      </c>
      <c r="N34" s="839">
        <f t="shared" si="62"/>
        <v>4</v>
      </c>
      <c r="O34" s="839">
        <f t="shared" si="62"/>
        <v>2</v>
      </c>
      <c r="P34" s="839">
        <f t="shared" si="62"/>
        <v>5</v>
      </c>
      <c r="Q34" s="839">
        <f t="shared" si="62"/>
        <v>7</v>
      </c>
      <c r="R34" s="839">
        <f t="shared" si="62"/>
        <v>12</v>
      </c>
      <c r="S34" s="839">
        <f t="shared" si="62"/>
        <v>24</v>
      </c>
      <c r="T34" s="839">
        <f t="shared" si="62"/>
        <v>1</v>
      </c>
      <c r="U34" s="839">
        <f t="shared" si="62"/>
        <v>2</v>
      </c>
      <c r="V34" s="839">
        <f t="shared" si="62"/>
        <v>6</v>
      </c>
      <c r="W34" s="839">
        <f t="shared" si="62"/>
        <v>1</v>
      </c>
      <c r="X34" s="839">
        <f t="shared" si="62"/>
        <v>3</v>
      </c>
      <c r="Y34" s="839">
        <f t="shared" si="62"/>
        <v>2</v>
      </c>
      <c r="Z34" s="839">
        <f t="shared" si="62"/>
        <v>34</v>
      </c>
      <c r="AA34" s="839">
        <f t="shared" si="62"/>
        <v>2</v>
      </c>
      <c r="AB34" s="839">
        <f t="shared" si="62"/>
        <v>1</v>
      </c>
      <c r="AC34" s="839">
        <f t="shared" si="62"/>
        <v>2</v>
      </c>
      <c r="AD34" s="839">
        <f t="shared" si="62"/>
        <v>8</v>
      </c>
      <c r="AE34" s="839">
        <f t="shared" si="62"/>
        <v>1</v>
      </c>
      <c r="AF34" s="839">
        <f t="shared" si="62"/>
        <v>2</v>
      </c>
      <c r="AG34" s="839">
        <f t="shared" si="62"/>
        <v>11</v>
      </c>
      <c r="AH34" s="839">
        <f t="shared" si="62"/>
        <v>1</v>
      </c>
      <c r="AI34" s="839">
        <f t="shared" si="62"/>
        <v>9</v>
      </c>
      <c r="AJ34" s="839">
        <f t="shared" si="62"/>
        <v>5</v>
      </c>
      <c r="AK34" s="839">
        <f t="shared" si="62"/>
        <v>19</v>
      </c>
      <c r="AL34" s="839">
        <f t="shared" si="62"/>
        <v>1</v>
      </c>
      <c r="AM34" s="839">
        <f t="shared" si="62"/>
        <v>14</v>
      </c>
      <c r="AN34" s="840">
        <f t="shared" si="62"/>
        <v>1</v>
      </c>
      <c r="AO34" s="841">
        <f>SUM(C34:AN34)</f>
        <v>387</v>
      </c>
      <c r="AP34" s="240"/>
    </row>
    <row r="35" spans="2:48" ht="18" customHeight="1" x14ac:dyDescent="0.25">
      <c r="B35" s="781" t="s">
        <v>8</v>
      </c>
      <c r="C35" s="842">
        <f>SUM(C10,C13,C16,C19,C22,C25,C28,C31)</f>
        <v>28</v>
      </c>
      <c r="D35" s="843">
        <f t="shared" ref="D35:AO36" si="63">SUM(D10,D13,D16,D19,D22,D25,D28,D31)</f>
        <v>1</v>
      </c>
      <c r="E35" s="843">
        <f t="shared" si="63"/>
        <v>1</v>
      </c>
      <c r="F35" s="843">
        <f t="shared" si="63"/>
        <v>7</v>
      </c>
      <c r="G35" s="843">
        <f t="shared" si="63"/>
        <v>3</v>
      </c>
      <c r="H35" s="843">
        <f t="shared" si="63"/>
        <v>0</v>
      </c>
      <c r="I35" s="843">
        <f t="shared" si="63"/>
        <v>24</v>
      </c>
      <c r="J35" s="843">
        <f t="shared" si="63"/>
        <v>0</v>
      </c>
      <c r="K35" s="843">
        <f t="shared" si="63"/>
        <v>1</v>
      </c>
      <c r="L35" s="843">
        <f t="shared" si="63"/>
        <v>25</v>
      </c>
      <c r="M35" s="843">
        <f t="shared" si="63"/>
        <v>43</v>
      </c>
      <c r="N35" s="843">
        <f t="shared" si="63"/>
        <v>2</v>
      </c>
      <c r="O35" s="843">
        <f t="shared" si="63"/>
        <v>2</v>
      </c>
      <c r="P35" s="843">
        <f t="shared" si="63"/>
        <v>1</v>
      </c>
      <c r="Q35" s="843">
        <f t="shared" si="63"/>
        <v>1</v>
      </c>
      <c r="R35" s="843">
        <f t="shared" si="63"/>
        <v>11</v>
      </c>
      <c r="S35" s="843">
        <f t="shared" si="63"/>
        <v>21</v>
      </c>
      <c r="T35" s="843">
        <f t="shared" si="63"/>
        <v>0</v>
      </c>
      <c r="U35" s="843">
        <f t="shared" si="63"/>
        <v>2</v>
      </c>
      <c r="V35" s="843">
        <f t="shared" si="63"/>
        <v>3</v>
      </c>
      <c r="W35" s="843">
        <f t="shared" si="63"/>
        <v>0</v>
      </c>
      <c r="X35" s="843">
        <f t="shared" si="63"/>
        <v>1</v>
      </c>
      <c r="Y35" s="843">
        <f t="shared" si="63"/>
        <v>0</v>
      </c>
      <c r="Z35" s="843">
        <f t="shared" si="63"/>
        <v>15</v>
      </c>
      <c r="AA35" s="843">
        <f t="shared" si="63"/>
        <v>1</v>
      </c>
      <c r="AB35" s="843">
        <f t="shared" si="63"/>
        <v>1</v>
      </c>
      <c r="AC35" s="843">
        <f t="shared" si="63"/>
        <v>1</v>
      </c>
      <c r="AD35" s="843">
        <f t="shared" si="63"/>
        <v>6</v>
      </c>
      <c r="AE35" s="843">
        <f t="shared" si="63"/>
        <v>1</v>
      </c>
      <c r="AF35" s="843">
        <f t="shared" si="63"/>
        <v>2</v>
      </c>
      <c r="AG35" s="843">
        <f t="shared" si="63"/>
        <v>9</v>
      </c>
      <c r="AH35" s="843">
        <f t="shared" si="63"/>
        <v>1</v>
      </c>
      <c r="AI35" s="843">
        <f t="shared" si="63"/>
        <v>7</v>
      </c>
      <c r="AJ35" s="843">
        <f t="shared" si="63"/>
        <v>5</v>
      </c>
      <c r="AK35" s="843">
        <f t="shared" si="63"/>
        <v>9</v>
      </c>
      <c r="AL35" s="843">
        <f t="shared" si="63"/>
        <v>1</v>
      </c>
      <c r="AM35" s="843">
        <f t="shared" si="63"/>
        <v>10</v>
      </c>
      <c r="AN35" s="844">
        <f t="shared" si="63"/>
        <v>1</v>
      </c>
      <c r="AO35" s="845">
        <f>SUM(AO10,AO13,AO16,AO19,AO22,AO25,AO28,AO31)</f>
        <v>247</v>
      </c>
      <c r="AP35" s="240"/>
    </row>
    <row r="36" spans="2:48" ht="18" customHeight="1" x14ac:dyDescent="0.25">
      <c r="B36" s="782" t="s">
        <v>9</v>
      </c>
      <c r="C36" s="842">
        <f>SUM(C11,C14,C17,C20,C23,C26,C29,C32)</f>
        <v>30</v>
      </c>
      <c r="D36" s="843">
        <f t="shared" si="63"/>
        <v>2</v>
      </c>
      <c r="E36" s="843">
        <f t="shared" si="63"/>
        <v>0</v>
      </c>
      <c r="F36" s="843">
        <f t="shared" si="63"/>
        <v>10</v>
      </c>
      <c r="G36" s="843">
        <f t="shared" si="63"/>
        <v>2</v>
      </c>
      <c r="H36" s="843">
        <f t="shared" si="63"/>
        <v>1</v>
      </c>
      <c r="I36" s="843">
        <f t="shared" si="63"/>
        <v>0</v>
      </c>
      <c r="J36" s="843">
        <f t="shared" si="63"/>
        <v>1</v>
      </c>
      <c r="K36" s="843">
        <f t="shared" si="63"/>
        <v>0</v>
      </c>
      <c r="L36" s="843">
        <f t="shared" si="63"/>
        <v>10</v>
      </c>
      <c r="M36" s="843">
        <f t="shared" si="63"/>
        <v>18</v>
      </c>
      <c r="N36" s="843">
        <f t="shared" si="63"/>
        <v>2</v>
      </c>
      <c r="O36" s="843">
        <f t="shared" si="63"/>
        <v>0</v>
      </c>
      <c r="P36" s="843">
        <f t="shared" si="63"/>
        <v>4</v>
      </c>
      <c r="Q36" s="843">
        <f t="shared" si="63"/>
        <v>6</v>
      </c>
      <c r="R36" s="843">
        <f t="shared" si="63"/>
        <v>1</v>
      </c>
      <c r="S36" s="843">
        <f t="shared" si="63"/>
        <v>3</v>
      </c>
      <c r="T36" s="843">
        <f t="shared" si="63"/>
        <v>1</v>
      </c>
      <c r="U36" s="843">
        <f t="shared" si="63"/>
        <v>0</v>
      </c>
      <c r="V36" s="843">
        <f t="shared" si="63"/>
        <v>3</v>
      </c>
      <c r="W36" s="843">
        <f t="shared" si="63"/>
        <v>1</v>
      </c>
      <c r="X36" s="843">
        <f t="shared" si="63"/>
        <v>2</v>
      </c>
      <c r="Y36" s="843">
        <f t="shared" si="63"/>
        <v>2</v>
      </c>
      <c r="Z36" s="843">
        <f t="shared" si="63"/>
        <v>19</v>
      </c>
      <c r="AA36" s="843">
        <f t="shared" si="63"/>
        <v>1</v>
      </c>
      <c r="AB36" s="843">
        <f t="shared" si="63"/>
        <v>0</v>
      </c>
      <c r="AC36" s="843">
        <f t="shared" si="63"/>
        <v>1</v>
      </c>
      <c r="AD36" s="843">
        <f t="shared" si="63"/>
        <v>2</v>
      </c>
      <c r="AE36" s="843">
        <f t="shared" si="63"/>
        <v>0</v>
      </c>
      <c r="AF36" s="843">
        <f t="shared" si="63"/>
        <v>0</v>
      </c>
      <c r="AG36" s="843">
        <f t="shared" si="63"/>
        <v>2</v>
      </c>
      <c r="AH36" s="843">
        <f t="shared" si="63"/>
        <v>0</v>
      </c>
      <c r="AI36" s="843">
        <f t="shared" si="63"/>
        <v>2</v>
      </c>
      <c r="AJ36" s="843">
        <f t="shared" si="63"/>
        <v>0</v>
      </c>
      <c r="AK36" s="843">
        <f t="shared" si="63"/>
        <v>10</v>
      </c>
      <c r="AL36" s="843">
        <f t="shared" si="63"/>
        <v>0</v>
      </c>
      <c r="AM36" s="843">
        <f t="shared" si="63"/>
        <v>4</v>
      </c>
      <c r="AN36" s="846">
        <f t="shared" si="63"/>
        <v>0</v>
      </c>
      <c r="AO36" s="845">
        <f t="shared" si="63"/>
        <v>140</v>
      </c>
      <c r="AP36" s="240"/>
    </row>
    <row r="37" spans="2:48" ht="15.75" x14ac:dyDescent="0.25">
      <c r="B37" s="289"/>
      <c r="C37" s="789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3"/>
      <c r="P37" s="783"/>
      <c r="Q37" s="783"/>
      <c r="R37" s="783"/>
      <c r="S37" s="783"/>
      <c r="T37" s="783"/>
      <c r="U37" s="783" t="s">
        <v>10</v>
      </c>
      <c r="V37" s="783"/>
      <c r="W37" s="783"/>
      <c r="X37" s="783"/>
      <c r="Y37" s="783"/>
      <c r="Z37" s="783"/>
      <c r="AA37" s="783"/>
      <c r="AB37" s="783"/>
      <c r="AC37" s="783"/>
      <c r="AD37" s="783"/>
      <c r="AE37" s="783"/>
      <c r="AF37" s="783"/>
      <c r="AG37" s="783"/>
      <c r="AH37" s="783"/>
      <c r="AI37" s="783"/>
      <c r="AJ37" s="783"/>
      <c r="AK37" s="783"/>
      <c r="AL37" s="783"/>
      <c r="AM37" s="783"/>
      <c r="AN37" s="790"/>
      <c r="AO37" s="780"/>
      <c r="AP37" s="240"/>
    </row>
    <row r="38" spans="2:48" ht="15.75" x14ac:dyDescent="0.25">
      <c r="AP38" s="243"/>
      <c r="AR38" s="244"/>
      <c r="AS38" s="244"/>
      <c r="AV38" s="244"/>
    </row>
    <row r="39" spans="2:48" x14ac:dyDescent="0.2">
      <c r="E39" s="241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5"/>
      <c r="W39" s="245"/>
      <c r="X39" s="245"/>
      <c r="Y39" s="245"/>
      <c r="Z39" s="245"/>
      <c r="AA39" s="245"/>
      <c r="AB39" s="245"/>
      <c r="AC39" s="245"/>
      <c r="AD39" s="245"/>
      <c r="AE39" s="245"/>
      <c r="AF39" s="245"/>
      <c r="AG39" s="245"/>
      <c r="AH39" s="245"/>
      <c r="AI39" s="245"/>
      <c r="AJ39" s="245"/>
      <c r="AK39" s="245"/>
      <c r="AL39" s="242"/>
      <c r="AM39" s="242"/>
      <c r="AN39" s="242"/>
      <c r="AR39" s="244"/>
      <c r="AS39" s="244"/>
      <c r="AV39" s="244"/>
    </row>
    <row r="40" spans="2:48" x14ac:dyDescent="0.2">
      <c r="E40" s="241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5"/>
      <c r="Z40" s="245"/>
      <c r="AA40" s="245"/>
      <c r="AB40" s="245"/>
      <c r="AC40" s="245"/>
      <c r="AD40" s="245"/>
      <c r="AE40" s="245"/>
      <c r="AF40" s="245"/>
      <c r="AG40" s="245"/>
      <c r="AH40" s="245"/>
      <c r="AI40" s="245"/>
      <c r="AJ40" s="245"/>
      <c r="AK40" s="245"/>
      <c r="AL40" s="242"/>
      <c r="AM40" s="242"/>
      <c r="AN40" s="242"/>
      <c r="AR40" s="244"/>
      <c r="AS40" s="244"/>
      <c r="AV40" s="244"/>
    </row>
    <row r="41" spans="2:48" x14ac:dyDescent="0.2">
      <c r="E41" s="241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5"/>
      <c r="AH41" s="245"/>
      <c r="AI41" s="245"/>
      <c r="AJ41" s="245"/>
      <c r="AK41" s="245"/>
      <c r="AL41" s="242"/>
      <c r="AM41" s="242"/>
      <c r="AN41" s="242"/>
      <c r="AR41" s="244"/>
      <c r="AS41" s="244"/>
      <c r="AV41" s="244"/>
    </row>
    <row r="42" spans="2:48" x14ac:dyDescent="0.2">
      <c r="E42" s="241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  <c r="AA42" s="245"/>
      <c r="AB42" s="245"/>
      <c r="AC42" s="245"/>
      <c r="AD42" s="245"/>
      <c r="AE42" s="245"/>
      <c r="AF42" s="245"/>
      <c r="AG42" s="245"/>
      <c r="AH42" s="245"/>
      <c r="AI42" s="245"/>
      <c r="AJ42" s="245"/>
      <c r="AK42" s="245"/>
      <c r="AL42" s="242"/>
      <c r="AM42" s="242"/>
      <c r="AN42" s="242"/>
      <c r="AR42" s="244"/>
      <c r="AS42" s="244"/>
      <c r="AV42" s="244"/>
    </row>
    <row r="43" spans="2:48" x14ac:dyDescent="0.2">
      <c r="E43" s="241"/>
      <c r="F43" s="245"/>
      <c r="G43" s="245"/>
      <c r="H43" s="245"/>
      <c r="I43" s="245"/>
      <c r="J43" s="245"/>
      <c r="K43" s="245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245"/>
      <c r="AA43" s="245"/>
      <c r="AB43" s="245"/>
      <c r="AC43" s="245"/>
      <c r="AD43" s="245"/>
      <c r="AE43" s="245"/>
      <c r="AF43" s="245"/>
      <c r="AG43" s="245"/>
      <c r="AH43" s="245"/>
      <c r="AI43" s="245"/>
      <c r="AJ43" s="245"/>
      <c r="AK43" s="245"/>
      <c r="AL43" s="242"/>
      <c r="AM43" s="242"/>
      <c r="AN43" s="242"/>
      <c r="AR43" s="244"/>
      <c r="AS43" s="244"/>
      <c r="AV43" s="244"/>
    </row>
    <row r="44" spans="2:48" x14ac:dyDescent="0.2">
      <c r="E44" s="241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5"/>
      <c r="AD44" s="245"/>
      <c r="AE44" s="245"/>
      <c r="AF44" s="245"/>
      <c r="AG44" s="245"/>
      <c r="AH44" s="245"/>
      <c r="AI44" s="245"/>
      <c r="AJ44" s="245"/>
      <c r="AK44" s="245"/>
      <c r="AL44" s="242"/>
      <c r="AM44" s="242"/>
      <c r="AN44" s="242"/>
      <c r="AR44" s="244"/>
      <c r="AS44" s="244"/>
      <c r="AV44" s="244"/>
    </row>
    <row r="45" spans="2:48" x14ac:dyDescent="0.2">
      <c r="E45" s="241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45"/>
      <c r="W45" s="245"/>
      <c r="X45" s="245"/>
      <c r="Y45" s="245"/>
      <c r="Z45" s="245"/>
      <c r="AA45" s="245"/>
      <c r="AB45" s="245"/>
      <c r="AC45" s="245"/>
      <c r="AD45" s="245"/>
      <c r="AE45" s="245"/>
      <c r="AF45" s="245"/>
      <c r="AG45" s="245"/>
      <c r="AH45" s="245"/>
      <c r="AI45" s="245"/>
      <c r="AJ45" s="245"/>
      <c r="AK45" s="245"/>
      <c r="AL45" s="242"/>
      <c r="AM45" s="242"/>
      <c r="AN45" s="242"/>
      <c r="AR45" s="244"/>
      <c r="AS45" s="244"/>
      <c r="AV45" s="244"/>
    </row>
    <row r="46" spans="2:48" x14ac:dyDescent="0.2">
      <c r="E46" s="241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  <c r="AB46" s="245"/>
      <c r="AC46" s="245"/>
      <c r="AD46" s="245"/>
      <c r="AE46" s="245"/>
      <c r="AF46" s="245"/>
      <c r="AG46" s="245"/>
      <c r="AH46" s="245"/>
      <c r="AI46" s="245"/>
      <c r="AJ46" s="245"/>
      <c r="AK46" s="245"/>
      <c r="AL46" s="242"/>
      <c r="AM46" s="242"/>
      <c r="AN46" s="242"/>
      <c r="AR46" s="244"/>
      <c r="AS46" s="244"/>
      <c r="AV46" s="244"/>
    </row>
    <row r="47" spans="2:48" x14ac:dyDescent="0.2">
      <c r="E47" s="241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5"/>
      <c r="X47" s="245"/>
      <c r="Y47" s="245"/>
      <c r="Z47" s="245"/>
      <c r="AA47" s="245"/>
      <c r="AB47" s="245"/>
      <c r="AC47" s="245"/>
      <c r="AD47" s="245"/>
      <c r="AE47" s="245"/>
      <c r="AF47" s="245"/>
      <c r="AG47" s="245"/>
      <c r="AH47" s="245"/>
      <c r="AI47" s="245"/>
      <c r="AJ47" s="245"/>
      <c r="AK47" s="245"/>
      <c r="AL47" s="242"/>
      <c r="AM47" s="242"/>
      <c r="AN47" s="242"/>
    </row>
    <row r="48" spans="2:48" x14ac:dyDescent="0.2">
      <c r="E48" s="241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5"/>
      <c r="AB48" s="245"/>
      <c r="AC48" s="245"/>
      <c r="AD48" s="245"/>
      <c r="AE48" s="245"/>
      <c r="AF48" s="245"/>
      <c r="AG48" s="245"/>
      <c r="AH48" s="245"/>
      <c r="AI48" s="245"/>
      <c r="AJ48" s="245"/>
      <c r="AK48" s="245"/>
      <c r="AL48" s="242"/>
      <c r="AM48" s="242"/>
      <c r="AN48" s="242"/>
    </row>
    <row r="49" spans="2:40" x14ac:dyDescent="0.2"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5"/>
      <c r="AE49" s="245"/>
      <c r="AF49" s="245"/>
      <c r="AG49" s="245"/>
      <c r="AH49" s="245"/>
      <c r="AI49" s="245"/>
      <c r="AJ49" s="245"/>
      <c r="AK49" s="245"/>
      <c r="AL49" s="242"/>
      <c r="AM49" s="242"/>
      <c r="AN49" s="242"/>
    </row>
    <row r="50" spans="2:40" x14ac:dyDescent="0.2">
      <c r="E50" s="241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245"/>
      <c r="AD50" s="245"/>
      <c r="AE50" s="245"/>
      <c r="AF50" s="245"/>
      <c r="AG50" s="245"/>
      <c r="AH50" s="245"/>
      <c r="AI50" s="245"/>
      <c r="AJ50" s="245"/>
      <c r="AK50" s="245"/>
      <c r="AL50" s="242"/>
      <c r="AM50" s="242"/>
      <c r="AN50" s="242"/>
    </row>
    <row r="51" spans="2:40" x14ac:dyDescent="0.2">
      <c r="E51" s="241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5"/>
      <c r="AB51" s="245"/>
      <c r="AC51" s="245"/>
      <c r="AD51" s="245"/>
      <c r="AE51" s="245"/>
      <c r="AF51" s="245"/>
      <c r="AG51" s="245"/>
      <c r="AH51" s="245"/>
      <c r="AI51" s="245"/>
      <c r="AJ51" s="245"/>
      <c r="AK51" s="245"/>
      <c r="AL51" s="242"/>
      <c r="AM51" s="242"/>
      <c r="AN51" s="242"/>
    </row>
    <row r="52" spans="2:40" x14ac:dyDescent="0.2">
      <c r="E52" s="241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5"/>
      <c r="AG52" s="245"/>
      <c r="AH52" s="245"/>
      <c r="AI52" s="245"/>
      <c r="AJ52" s="245"/>
      <c r="AK52" s="245"/>
      <c r="AL52" s="242"/>
      <c r="AM52" s="242"/>
      <c r="AN52" s="242"/>
    </row>
    <row r="53" spans="2:40" x14ac:dyDescent="0.2">
      <c r="E53" s="241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5"/>
      <c r="AG53" s="245"/>
      <c r="AH53" s="245"/>
      <c r="AI53" s="245"/>
      <c r="AJ53" s="245"/>
      <c r="AK53" s="245"/>
      <c r="AL53" s="242"/>
      <c r="AM53" s="242"/>
      <c r="AN53" s="242"/>
    </row>
    <row r="54" spans="2:40" x14ac:dyDescent="0.2">
      <c r="E54" s="241"/>
      <c r="F54" s="245"/>
      <c r="G54" s="245"/>
      <c r="H54" s="245"/>
      <c r="I54" s="245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245"/>
      <c r="AJ54" s="245"/>
      <c r="AK54" s="245"/>
      <c r="AL54" s="242"/>
      <c r="AM54" s="242"/>
      <c r="AN54" s="242"/>
    </row>
    <row r="55" spans="2:40" x14ac:dyDescent="0.2">
      <c r="E55" s="241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5"/>
      <c r="AG55" s="245"/>
      <c r="AH55" s="245"/>
      <c r="AI55" s="245"/>
      <c r="AJ55" s="245"/>
      <c r="AK55" s="245"/>
      <c r="AL55" s="242"/>
      <c r="AM55" s="242"/>
      <c r="AN55" s="242"/>
    </row>
    <row r="56" spans="2:40" x14ac:dyDescent="0.2">
      <c r="E56" s="241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5"/>
      <c r="AI56" s="245"/>
      <c r="AJ56" s="245"/>
      <c r="AK56" s="245"/>
      <c r="AL56" s="242"/>
      <c r="AM56" s="242"/>
      <c r="AN56" s="242"/>
    </row>
    <row r="57" spans="2:40" ht="3.75" customHeight="1" x14ac:dyDescent="0.2">
      <c r="E57" s="241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5"/>
      <c r="AG57" s="245"/>
      <c r="AH57" s="245"/>
      <c r="AI57" s="245"/>
      <c r="AJ57" s="245"/>
      <c r="AK57" s="245"/>
      <c r="AL57" s="242"/>
      <c r="AM57" s="242"/>
      <c r="AN57" s="242"/>
    </row>
    <row r="58" spans="2:40" ht="28.5" customHeight="1" x14ac:dyDescent="0.25">
      <c r="B58" s="919" t="s">
        <v>158</v>
      </c>
      <c r="C58" s="919"/>
      <c r="D58" s="919"/>
      <c r="E58" s="919"/>
      <c r="F58" s="919"/>
      <c r="G58" s="919"/>
      <c r="H58" s="919"/>
      <c r="I58" s="919"/>
      <c r="J58" s="919"/>
      <c r="K58" s="919"/>
      <c r="L58" s="919"/>
      <c r="M58" s="919"/>
      <c r="N58" s="919"/>
      <c r="O58" s="919"/>
      <c r="P58" s="919"/>
      <c r="Q58" s="919"/>
      <c r="R58" s="919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2:40" ht="14.25" customHeight="1" x14ac:dyDescent="0.25">
      <c r="B59" s="919" t="s">
        <v>340</v>
      </c>
      <c r="C59" s="919"/>
      <c r="D59" s="919"/>
      <c r="E59" s="919"/>
      <c r="F59" s="919"/>
      <c r="G59" s="919"/>
      <c r="H59" s="919"/>
      <c r="I59" s="919"/>
      <c r="J59" s="919"/>
      <c r="K59" s="919"/>
      <c r="L59" s="919"/>
      <c r="M59" s="919"/>
      <c r="N59" s="919"/>
      <c r="O59" s="919"/>
      <c r="P59" s="919"/>
      <c r="Q59" s="919"/>
      <c r="R59" s="919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2:40" ht="19.5" customHeight="1" x14ac:dyDescent="0.2">
      <c r="B60" s="269" t="s">
        <v>12</v>
      </c>
      <c r="C60" s="248"/>
      <c r="D60" s="249"/>
      <c r="E60" s="250"/>
      <c r="F60" s="250"/>
      <c r="G60" s="250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</row>
    <row r="61" spans="2:40" x14ac:dyDescent="0.2">
      <c r="B61" s="15" t="s">
        <v>13</v>
      </c>
      <c r="H61" s="252"/>
      <c r="I61" s="252"/>
      <c r="J61" s="252"/>
      <c r="K61" s="252"/>
      <c r="L61" s="252"/>
      <c r="M61" s="252"/>
      <c r="O61" s="253"/>
      <c r="P61" s="252"/>
      <c r="Q61" s="15" t="s">
        <v>14</v>
      </c>
      <c r="R61" s="252"/>
      <c r="S61" s="255"/>
      <c r="T61" s="255"/>
      <c r="U61" s="255"/>
      <c r="W61" s="255"/>
      <c r="X61" s="255"/>
      <c r="Y61" s="256"/>
      <c r="Z61" s="256"/>
      <c r="AA61" s="256"/>
      <c r="AB61" s="255"/>
      <c r="AC61" s="255"/>
      <c r="AD61" s="255"/>
      <c r="AE61" s="255"/>
      <c r="AF61" s="15" t="s">
        <v>40</v>
      </c>
      <c r="AG61" s="129"/>
      <c r="AH61" s="255"/>
      <c r="AI61" s="255"/>
      <c r="AJ61" s="255"/>
      <c r="AK61" s="255"/>
      <c r="AL61" s="255"/>
      <c r="AM61" s="255"/>
      <c r="AN61" s="255"/>
    </row>
    <row r="62" spans="2:40" x14ac:dyDescent="0.2">
      <c r="B62" s="15" t="s">
        <v>312</v>
      </c>
      <c r="H62" s="252"/>
      <c r="I62" s="252"/>
      <c r="J62" s="252"/>
      <c r="K62" s="255"/>
      <c r="L62" s="255"/>
      <c r="M62" s="255"/>
      <c r="O62" s="253"/>
      <c r="P62" s="255"/>
      <c r="Q62" s="15" t="s">
        <v>15</v>
      </c>
      <c r="R62" s="255"/>
      <c r="S62" s="255"/>
      <c r="T62" s="255"/>
      <c r="U62" s="255"/>
      <c r="W62" s="252"/>
      <c r="X62" s="252"/>
      <c r="Y62" s="256"/>
      <c r="Z62" s="256"/>
      <c r="AA62" s="256"/>
      <c r="AB62" s="255"/>
      <c r="AC62" s="255"/>
      <c r="AD62" s="255"/>
      <c r="AE62" s="255"/>
      <c r="AF62" s="15" t="s">
        <v>42</v>
      </c>
      <c r="AG62" s="129"/>
      <c r="AH62" s="255"/>
      <c r="AI62" s="255"/>
      <c r="AJ62" s="255"/>
      <c r="AK62" s="255"/>
      <c r="AL62" s="255"/>
      <c r="AM62" s="255"/>
      <c r="AN62" s="255"/>
    </row>
    <row r="63" spans="2:40" x14ac:dyDescent="0.2">
      <c r="B63" s="15" t="s">
        <v>316</v>
      </c>
      <c r="H63" s="255"/>
      <c r="I63" s="255"/>
      <c r="J63" s="255"/>
      <c r="K63" s="255"/>
      <c r="L63" s="255"/>
      <c r="M63" s="255"/>
      <c r="O63" s="257"/>
      <c r="P63" s="255"/>
      <c r="Q63" s="15" t="s">
        <v>18</v>
      </c>
      <c r="R63" s="255"/>
      <c r="S63" s="255"/>
      <c r="T63" s="255"/>
      <c r="U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15" t="s">
        <v>311</v>
      </c>
      <c r="AG63" s="129"/>
      <c r="AH63" s="255"/>
      <c r="AI63" s="255"/>
      <c r="AJ63" s="255"/>
      <c r="AK63" s="255"/>
      <c r="AL63" s="255"/>
      <c r="AM63" s="255"/>
      <c r="AN63" s="255"/>
    </row>
    <row r="64" spans="2:40" x14ac:dyDescent="0.2">
      <c r="B64" s="15" t="s">
        <v>17</v>
      </c>
      <c r="H64" s="255"/>
      <c r="I64" s="255"/>
      <c r="J64" s="255"/>
      <c r="K64" s="255"/>
      <c r="L64" s="255"/>
      <c r="M64" s="255"/>
      <c r="O64" s="257"/>
      <c r="P64" s="255"/>
      <c r="Q64" s="15" t="s">
        <v>314</v>
      </c>
      <c r="R64" s="255"/>
      <c r="S64" s="255"/>
      <c r="T64" s="255"/>
      <c r="U64" s="255"/>
      <c r="W64" s="255"/>
      <c r="X64" s="255"/>
      <c r="Y64" s="256"/>
      <c r="Z64" s="256"/>
      <c r="AA64" s="256"/>
      <c r="AB64" s="255"/>
      <c r="AC64" s="255"/>
      <c r="AD64" s="255"/>
      <c r="AE64" s="255"/>
      <c r="AF64" s="15" t="s">
        <v>16</v>
      </c>
      <c r="AG64" s="129"/>
      <c r="AH64" s="255"/>
      <c r="AI64" s="255"/>
      <c r="AJ64" s="255"/>
      <c r="AK64" s="255"/>
      <c r="AL64" s="255"/>
      <c r="AM64" s="255"/>
      <c r="AN64" s="255"/>
    </row>
    <row r="65" spans="2:40" x14ac:dyDescent="0.2">
      <c r="B65" s="15" t="s">
        <v>24</v>
      </c>
      <c r="H65" s="255"/>
      <c r="I65" s="255"/>
      <c r="J65" s="255"/>
      <c r="K65" s="255"/>
      <c r="L65" s="255"/>
      <c r="M65" s="255"/>
      <c r="O65" s="257"/>
      <c r="P65" s="255"/>
      <c r="Q65" s="15" t="s">
        <v>20</v>
      </c>
      <c r="R65" s="255"/>
      <c r="S65" s="255"/>
      <c r="T65" s="255"/>
      <c r="U65" s="255"/>
      <c r="W65" s="255"/>
      <c r="X65" s="255"/>
      <c r="Y65" s="256"/>
      <c r="Z65" s="256"/>
      <c r="AA65" s="256"/>
      <c r="AB65" s="255"/>
      <c r="AC65" s="255"/>
      <c r="AD65" s="255"/>
      <c r="AE65" s="255"/>
      <c r="AF65" s="15" t="s">
        <v>19</v>
      </c>
      <c r="AG65" s="129"/>
      <c r="AH65" s="255"/>
      <c r="AI65" s="255"/>
      <c r="AJ65" s="255"/>
      <c r="AK65" s="255"/>
      <c r="AL65" s="255"/>
      <c r="AM65" s="255"/>
      <c r="AN65" s="255"/>
    </row>
    <row r="66" spans="2:40" x14ac:dyDescent="0.2">
      <c r="B66" s="15" t="s">
        <v>25</v>
      </c>
      <c r="H66" s="255"/>
      <c r="I66" s="255"/>
      <c r="J66" s="255"/>
      <c r="K66" s="255"/>
      <c r="L66" s="255"/>
      <c r="M66" s="255"/>
      <c r="O66" s="257"/>
      <c r="P66" s="255"/>
      <c r="Q66" s="15" t="s">
        <v>22</v>
      </c>
      <c r="R66" s="255"/>
      <c r="S66" s="255"/>
      <c r="T66" s="255"/>
      <c r="U66" s="255"/>
      <c r="W66" s="255"/>
      <c r="X66" s="255"/>
      <c r="Y66" s="256"/>
      <c r="Z66" s="256"/>
      <c r="AA66" s="256"/>
      <c r="AB66" s="255"/>
      <c r="AC66" s="255"/>
      <c r="AD66" s="255"/>
      <c r="AE66" s="255"/>
      <c r="AF66" s="15" t="s">
        <v>21</v>
      </c>
      <c r="AG66" s="129"/>
      <c r="AH66" s="255"/>
      <c r="AI66" s="255"/>
      <c r="AJ66" s="255"/>
      <c r="AK66" s="255"/>
      <c r="AL66" s="255"/>
      <c r="AM66" s="255"/>
      <c r="AN66" s="255"/>
    </row>
    <row r="67" spans="2:40" x14ac:dyDescent="0.2">
      <c r="B67" s="15" t="s">
        <v>28</v>
      </c>
      <c r="H67" s="255"/>
      <c r="I67" s="255"/>
      <c r="J67" s="255"/>
      <c r="K67" s="255"/>
      <c r="L67" s="255"/>
      <c r="M67" s="255"/>
      <c r="O67" s="257"/>
      <c r="P67" s="255"/>
      <c r="Q67" s="15" t="s">
        <v>313</v>
      </c>
      <c r="R67" s="255"/>
      <c r="S67" s="255"/>
      <c r="T67" s="255"/>
      <c r="U67" s="255"/>
      <c r="W67" s="255"/>
      <c r="X67" s="255"/>
      <c r="Y67" s="256"/>
      <c r="Z67" s="256"/>
      <c r="AA67" s="256"/>
      <c r="AB67" s="255"/>
      <c r="AC67" s="255"/>
      <c r="AD67" s="255"/>
      <c r="AE67" s="255"/>
      <c r="AF67" s="15" t="s">
        <v>23</v>
      </c>
      <c r="AG67" s="129"/>
      <c r="AH67" s="255"/>
      <c r="AI67" s="255"/>
      <c r="AJ67" s="255"/>
      <c r="AK67" s="255"/>
      <c r="AL67" s="255"/>
      <c r="AM67" s="255"/>
      <c r="AN67" s="255"/>
    </row>
    <row r="68" spans="2:40" x14ac:dyDescent="0.2">
      <c r="B68" s="15" t="s">
        <v>30</v>
      </c>
      <c r="H68" s="255"/>
      <c r="I68" s="255"/>
      <c r="J68" s="255"/>
      <c r="K68" s="255"/>
      <c r="L68" s="255"/>
      <c r="M68" s="255"/>
      <c r="O68" s="257"/>
      <c r="P68" s="255"/>
      <c r="Q68" s="15" t="s">
        <v>26</v>
      </c>
      <c r="R68" s="255"/>
      <c r="S68" s="255"/>
      <c r="T68" s="255"/>
      <c r="U68" s="255"/>
      <c r="W68" s="255"/>
      <c r="X68" s="255"/>
      <c r="Y68" s="256"/>
      <c r="Z68" s="256"/>
      <c r="AA68" s="256"/>
      <c r="AB68" s="255"/>
      <c r="AC68" s="255"/>
      <c r="AD68" s="255"/>
      <c r="AE68" s="255"/>
      <c r="AF68" s="15" t="s">
        <v>27</v>
      </c>
      <c r="AG68" s="129"/>
      <c r="AH68" s="255"/>
      <c r="AI68" s="255"/>
      <c r="AJ68" s="255"/>
      <c r="AK68" s="255"/>
      <c r="AL68" s="255"/>
      <c r="AM68" s="255"/>
      <c r="AN68" s="255"/>
    </row>
    <row r="69" spans="2:40" x14ac:dyDescent="0.2">
      <c r="B69" s="15" t="s">
        <v>309</v>
      </c>
      <c r="H69" s="255"/>
      <c r="I69" s="255"/>
      <c r="J69" s="255"/>
      <c r="K69" s="255"/>
      <c r="L69" s="255"/>
      <c r="M69" s="255"/>
      <c r="O69" s="257"/>
      <c r="P69" s="255"/>
      <c r="Q69" s="15" t="s">
        <v>29</v>
      </c>
      <c r="R69" s="255"/>
      <c r="S69" s="255"/>
      <c r="T69" s="255"/>
      <c r="U69" s="255"/>
      <c r="W69" s="255"/>
      <c r="X69" s="255"/>
      <c r="Y69" s="256"/>
      <c r="Z69" s="256"/>
      <c r="AA69" s="256"/>
      <c r="AB69" s="255"/>
      <c r="AC69" s="255"/>
      <c r="AD69" s="255"/>
      <c r="AE69" s="255"/>
      <c r="AF69" s="15" t="s">
        <v>32</v>
      </c>
      <c r="AG69" s="129"/>
      <c r="AH69" s="255"/>
      <c r="AI69" s="255"/>
      <c r="AJ69" s="255"/>
      <c r="AK69" s="255"/>
      <c r="AL69" s="255"/>
      <c r="AM69" s="255"/>
      <c r="AN69" s="255"/>
    </row>
    <row r="70" spans="2:40" x14ac:dyDescent="0.2">
      <c r="B70" s="15" t="s">
        <v>33</v>
      </c>
      <c r="H70" s="255"/>
      <c r="I70" s="255"/>
      <c r="J70" s="255"/>
      <c r="K70" s="255"/>
      <c r="L70" s="255"/>
      <c r="M70" s="255"/>
      <c r="O70" s="257"/>
      <c r="P70" s="255"/>
      <c r="Q70" s="15" t="s">
        <v>31</v>
      </c>
      <c r="R70" s="255"/>
      <c r="S70" s="255"/>
      <c r="T70" s="255"/>
      <c r="U70" s="255"/>
      <c r="W70" s="255"/>
      <c r="X70" s="255"/>
      <c r="Y70" s="256"/>
      <c r="Z70" s="256"/>
      <c r="AA70" s="256"/>
      <c r="AB70" s="255"/>
      <c r="AC70" s="255"/>
      <c r="AD70" s="255"/>
      <c r="AE70" s="255"/>
      <c r="AF70" s="15" t="s">
        <v>36</v>
      </c>
      <c r="AG70" s="129"/>
      <c r="AH70" s="255"/>
      <c r="AI70" s="255"/>
      <c r="AJ70" s="255"/>
      <c r="AK70" s="255"/>
      <c r="AL70" s="255"/>
      <c r="AM70" s="255"/>
      <c r="AN70" s="255"/>
    </row>
    <row r="71" spans="2:40" x14ac:dyDescent="0.2">
      <c r="B71" s="15" t="s">
        <v>35</v>
      </c>
      <c r="H71" s="255"/>
      <c r="I71" s="255"/>
      <c r="J71" s="255"/>
      <c r="K71" s="255"/>
      <c r="L71" s="255"/>
      <c r="M71" s="255"/>
      <c r="O71" s="257"/>
      <c r="P71" s="255"/>
      <c r="Q71" s="15" t="s">
        <v>34</v>
      </c>
      <c r="R71" s="255"/>
      <c r="S71" s="255"/>
      <c r="T71" s="255"/>
      <c r="U71" s="255"/>
      <c r="W71" s="255"/>
      <c r="X71" s="255"/>
      <c r="Y71" s="256"/>
      <c r="Z71" s="256"/>
      <c r="AA71" s="256"/>
      <c r="AB71" s="255"/>
      <c r="AC71" s="255"/>
      <c r="AD71" s="255"/>
      <c r="AE71" s="255"/>
      <c r="AF71" s="15" t="s">
        <v>39</v>
      </c>
      <c r="AG71" s="129"/>
      <c r="AH71" s="255"/>
      <c r="AI71" s="255"/>
      <c r="AJ71" s="255"/>
      <c r="AK71" s="255"/>
      <c r="AL71" s="255"/>
      <c r="AM71" s="255"/>
      <c r="AN71" s="255"/>
    </row>
    <row r="72" spans="2:40" x14ac:dyDescent="0.2">
      <c r="B72" s="15" t="s">
        <v>315</v>
      </c>
      <c r="H72" s="255"/>
      <c r="I72" s="255"/>
      <c r="J72" s="255"/>
      <c r="K72" s="255"/>
      <c r="L72" s="255"/>
      <c r="M72" s="255"/>
      <c r="O72" s="257"/>
      <c r="P72" s="255"/>
      <c r="Q72" s="15" t="s">
        <v>38</v>
      </c>
      <c r="R72" s="255"/>
      <c r="S72" s="255"/>
      <c r="T72" s="255"/>
      <c r="U72" s="255"/>
      <c r="W72" s="255"/>
      <c r="X72" s="255"/>
      <c r="Y72" s="256"/>
      <c r="Z72" s="256"/>
      <c r="AA72" s="256"/>
      <c r="AB72" s="255"/>
      <c r="AC72" s="255"/>
      <c r="AD72" s="255"/>
      <c r="AE72" s="255"/>
      <c r="AF72" s="15" t="s">
        <v>310</v>
      </c>
      <c r="AG72" s="129"/>
      <c r="AH72" s="255"/>
      <c r="AI72" s="255"/>
      <c r="AJ72" s="255"/>
      <c r="AK72" s="255"/>
      <c r="AL72" s="255"/>
      <c r="AM72" s="255"/>
      <c r="AN72" s="255"/>
    </row>
    <row r="73" spans="2:40" x14ac:dyDescent="0.2">
      <c r="B73" s="15" t="s">
        <v>37</v>
      </c>
      <c r="H73" s="255"/>
      <c r="I73" s="255"/>
      <c r="J73" s="255"/>
      <c r="K73" s="255"/>
      <c r="L73" s="255"/>
      <c r="M73" s="255"/>
      <c r="O73" s="257"/>
      <c r="P73" s="255"/>
      <c r="Q73" s="15" t="s">
        <v>38</v>
      </c>
      <c r="R73" s="255"/>
      <c r="S73" s="255"/>
      <c r="T73" s="255"/>
      <c r="U73" s="255"/>
      <c r="W73" s="255"/>
      <c r="X73" s="255"/>
      <c r="Y73" s="256"/>
      <c r="Z73" s="256"/>
      <c r="AA73" s="256"/>
      <c r="AB73" s="255"/>
      <c r="AC73" s="255"/>
      <c r="AD73" s="255"/>
      <c r="AE73" s="255"/>
      <c r="AF73" s="254"/>
      <c r="AG73" s="129"/>
      <c r="AH73" s="255"/>
      <c r="AI73" s="255"/>
      <c r="AJ73" s="255"/>
      <c r="AK73" s="255"/>
      <c r="AL73" s="255"/>
      <c r="AM73" s="255"/>
      <c r="AN73" s="255"/>
    </row>
    <row r="74" spans="2:40" x14ac:dyDescent="0.2">
      <c r="B74" s="254"/>
      <c r="H74" s="255"/>
      <c r="I74" s="255"/>
      <c r="J74" s="255"/>
      <c r="K74" s="255"/>
      <c r="L74" s="255"/>
      <c r="M74" s="255"/>
      <c r="O74" s="257"/>
      <c r="P74" s="255"/>
      <c r="Q74" s="254"/>
      <c r="R74" s="255"/>
      <c r="S74" s="256"/>
      <c r="T74" s="256"/>
      <c r="U74" s="255"/>
      <c r="W74" s="255"/>
      <c r="X74" s="255"/>
      <c r="Y74" s="256"/>
      <c r="Z74" s="256"/>
      <c r="AA74" s="256"/>
      <c r="AB74" s="255"/>
      <c r="AC74" s="255"/>
      <c r="AD74" s="255"/>
      <c r="AE74" s="255"/>
      <c r="AF74" s="254"/>
      <c r="AG74" s="129"/>
      <c r="AH74" s="255"/>
      <c r="AI74" s="255"/>
      <c r="AJ74" s="255"/>
      <c r="AK74" s="255"/>
      <c r="AL74" s="255"/>
      <c r="AM74" s="255"/>
      <c r="AN74" s="255"/>
    </row>
    <row r="75" spans="2:40" x14ac:dyDescent="0.2">
      <c r="B75" s="254"/>
      <c r="G75" s="249"/>
      <c r="H75" s="255"/>
      <c r="I75" s="255"/>
      <c r="J75" s="255"/>
      <c r="K75" s="255"/>
      <c r="L75" s="255"/>
      <c r="M75" s="255"/>
      <c r="O75" s="257"/>
      <c r="P75" s="255"/>
      <c r="Q75" s="254"/>
      <c r="R75" s="255"/>
      <c r="S75" s="255"/>
      <c r="T75" s="255"/>
      <c r="U75" s="255"/>
      <c r="W75" s="255"/>
      <c r="X75" s="255"/>
      <c r="Y75" s="256"/>
      <c r="Z75" s="256"/>
      <c r="AA75" s="256"/>
      <c r="AB75" s="255"/>
      <c r="AC75" s="255"/>
      <c r="AD75" s="255"/>
      <c r="AE75" s="255"/>
      <c r="AF75" s="255"/>
      <c r="AG75" s="255"/>
      <c r="AH75" s="255"/>
      <c r="AI75" s="255"/>
      <c r="AJ75" s="255"/>
      <c r="AK75" s="255"/>
      <c r="AL75" s="255"/>
      <c r="AM75" s="255"/>
      <c r="AN75" s="255"/>
    </row>
    <row r="76" spans="2:40" x14ac:dyDescent="0.2">
      <c r="D76" s="258"/>
      <c r="E76" s="258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AL76" s="247"/>
      <c r="AM76" s="247"/>
      <c r="AN76" s="247"/>
    </row>
    <row r="77" spans="2:40" x14ac:dyDescent="0.2">
      <c r="D77" s="258"/>
      <c r="E77" s="258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</row>
    <row r="78" spans="2:40" x14ac:dyDescent="0.2">
      <c r="B78" s="258"/>
      <c r="C78" s="258"/>
      <c r="D78" s="258"/>
      <c r="E78" s="258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</row>
    <row r="79" spans="2:40" ht="15" x14ac:dyDescent="0.25">
      <c r="B79" s="258"/>
      <c r="C79" s="258"/>
      <c r="D79" s="258"/>
      <c r="E79" s="258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59"/>
      <c r="Z79" s="259"/>
      <c r="AA79" s="259"/>
      <c r="AB79" s="259"/>
      <c r="AC79" s="259"/>
      <c r="AD79" s="259"/>
      <c r="AE79" s="259"/>
      <c r="AF79" s="259"/>
      <c r="AG79" s="259"/>
      <c r="AH79" s="259"/>
      <c r="AI79" s="259"/>
      <c r="AJ79" s="260"/>
      <c r="AK79" s="260"/>
      <c r="AL79" s="258"/>
      <c r="AM79" s="258"/>
      <c r="AN79" s="258"/>
    </row>
    <row r="80" spans="2:40" ht="15" x14ac:dyDescent="0.25">
      <c r="B80" s="258"/>
      <c r="C80" s="258"/>
      <c r="D80" s="258"/>
      <c r="E80" s="258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60"/>
      <c r="Z80" s="260"/>
      <c r="AA80" s="260"/>
      <c r="AB80" s="260"/>
      <c r="AC80" s="260"/>
      <c r="AD80" s="260"/>
      <c r="AE80" s="260"/>
      <c r="AF80" s="260"/>
      <c r="AG80" s="260"/>
      <c r="AH80" s="260"/>
      <c r="AI80" s="260"/>
      <c r="AJ80" s="260"/>
      <c r="AK80" s="260"/>
      <c r="AL80" s="258"/>
      <c r="AM80" s="258"/>
      <c r="AN80" s="258"/>
    </row>
    <row r="81" spans="2:40" ht="15" x14ac:dyDescent="0.25">
      <c r="B81" s="258"/>
      <c r="C81" s="258"/>
      <c r="D81" s="258"/>
      <c r="E81" s="258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58"/>
      <c r="AM81" s="258"/>
      <c r="AN81" s="258"/>
    </row>
    <row r="82" spans="2:40" ht="15" x14ac:dyDescent="0.25">
      <c r="B82" s="258"/>
      <c r="C82" s="258"/>
      <c r="D82" s="258"/>
      <c r="E82" s="258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61"/>
      <c r="Y82" s="260"/>
      <c r="Z82" s="260"/>
      <c r="AA82" s="260"/>
      <c r="AB82" s="260"/>
      <c r="AC82" s="260"/>
      <c r="AD82" s="260"/>
      <c r="AE82" s="260"/>
      <c r="AF82" s="260"/>
      <c r="AG82" s="260"/>
      <c r="AH82" s="260"/>
      <c r="AI82" s="260"/>
      <c r="AJ82" s="260"/>
      <c r="AK82" s="260"/>
      <c r="AL82" s="258"/>
      <c r="AM82" s="258"/>
      <c r="AN82" s="258"/>
    </row>
    <row r="83" spans="2:40" x14ac:dyDescent="0.2">
      <c r="B83" s="258"/>
      <c r="C83" s="258"/>
      <c r="D83" s="258"/>
      <c r="E83" s="258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62"/>
      <c r="Y83" s="262"/>
      <c r="Z83" s="262"/>
      <c r="AA83" s="262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</row>
    <row r="84" spans="2:40" x14ac:dyDescent="0.2">
      <c r="B84" s="258"/>
      <c r="C84" s="258"/>
      <c r="D84" s="258"/>
      <c r="E84" s="258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62"/>
    </row>
    <row r="85" spans="2:40" x14ac:dyDescent="0.2">
      <c r="B85" s="258"/>
      <c r="C85" s="258"/>
      <c r="D85" s="258"/>
      <c r="E85" s="258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</row>
    <row r="86" spans="2:40" x14ac:dyDescent="0.2">
      <c r="B86" s="258"/>
      <c r="C86" s="258"/>
      <c r="D86" s="258"/>
      <c r="E86" s="258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</row>
    <row r="87" spans="2:40" x14ac:dyDescent="0.2">
      <c r="B87" s="258"/>
      <c r="C87" s="258"/>
      <c r="D87" s="258"/>
      <c r="E87" s="258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</row>
    <row r="88" spans="2:40" x14ac:dyDescent="0.2">
      <c r="B88" s="258"/>
      <c r="C88" s="258"/>
      <c r="D88" s="258"/>
      <c r="E88" s="258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</row>
    <row r="89" spans="2:40" x14ac:dyDescent="0.2">
      <c r="B89" s="258"/>
      <c r="C89" s="258"/>
      <c r="D89" s="258"/>
      <c r="E89" s="258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</row>
    <row r="90" spans="2:40" x14ac:dyDescent="0.2">
      <c r="B90" s="258"/>
      <c r="C90" s="258"/>
      <c r="D90" s="258"/>
      <c r="E90" s="258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</row>
    <row r="91" spans="2:40" x14ac:dyDescent="0.2">
      <c r="B91" s="258"/>
      <c r="C91" s="258"/>
      <c r="D91" s="258"/>
      <c r="E91" s="258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</row>
    <row r="92" spans="2:40" x14ac:dyDescent="0.2">
      <c r="B92" s="258"/>
      <c r="C92" s="258"/>
      <c r="D92" s="258"/>
      <c r="F92" s="247"/>
      <c r="G92" s="247"/>
      <c r="H92" s="247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</row>
    <row r="93" spans="2:40" x14ac:dyDescent="0.2">
      <c r="B93" s="247"/>
      <c r="C93" s="247"/>
      <c r="D93" s="247"/>
      <c r="E93" s="247"/>
      <c r="F93" s="247"/>
      <c r="G93" s="247"/>
      <c r="H93" s="247"/>
      <c r="I93" s="247"/>
      <c r="J93" s="247"/>
      <c r="K93" s="247"/>
      <c r="L93" s="247"/>
    </row>
  </sheetData>
  <mergeCells count="8">
    <mergeCell ref="B59:R59"/>
    <mergeCell ref="AO7:AO8"/>
    <mergeCell ref="B58:R58"/>
    <mergeCell ref="B1:AN1"/>
    <mergeCell ref="C7:AN7"/>
    <mergeCell ref="B3:AO3"/>
    <mergeCell ref="B4:AO4"/>
    <mergeCell ref="B5:AO5"/>
  </mergeCells>
  <printOptions horizontalCentered="1" verticalCentered="1"/>
  <pageMargins left="0" right="0" top="0" bottom="0" header="0" footer="0"/>
  <pageSetup paperSize="9" scale="42" orientation="landscape" r:id="rId1"/>
  <ignoredErrors>
    <ignoredError sqref="AO12:AO15" formula="1"/>
    <ignoredError sqref="AO16:AO32" formula="1" formulaRange="1"/>
  </ignoredError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36"/>
  <sheetViews>
    <sheetView showGridLines="0" view="pageBreakPreview" topLeftCell="A20" zoomScaleNormal="100" zoomScaleSheetLayoutView="100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9.5703125" style="1" customWidth="1"/>
    <col min="3" max="3" width="9.85546875" style="1" customWidth="1"/>
    <col min="4" max="4" width="11.42578125" style="1"/>
    <col min="5" max="5" width="9.7109375" style="1" customWidth="1"/>
    <col min="6" max="6" width="11.42578125" style="1"/>
    <col min="7" max="7" width="10.28515625" style="1" customWidth="1"/>
    <col min="8" max="9" width="10.42578125" style="1" customWidth="1"/>
    <col min="10" max="16384" width="11.42578125" style="1"/>
  </cols>
  <sheetData>
    <row r="1" spans="2:15" ht="18" x14ac:dyDescent="0.25">
      <c r="B1" s="926" t="s">
        <v>269</v>
      </c>
      <c r="C1" s="926"/>
      <c r="D1" s="926"/>
      <c r="E1" s="926"/>
      <c r="F1" s="926"/>
      <c r="G1" s="926"/>
      <c r="H1" s="926"/>
      <c r="I1" s="926"/>
      <c r="J1" s="926"/>
      <c r="K1" s="926"/>
      <c r="L1" s="926"/>
      <c r="M1" s="926"/>
      <c r="N1" s="926"/>
      <c r="O1" s="926"/>
    </row>
    <row r="2" spans="2:15" ht="15.75" x14ac:dyDescent="0.25">
      <c r="B2" s="205" t="s">
        <v>0</v>
      </c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</row>
    <row r="3" spans="2:15" ht="15.75" x14ac:dyDescent="0.25">
      <c r="B3" s="927" t="s">
        <v>280</v>
      </c>
      <c r="C3" s="927"/>
      <c r="D3" s="927"/>
      <c r="E3" s="927"/>
      <c r="F3" s="927"/>
      <c r="G3" s="927"/>
      <c r="H3" s="927"/>
      <c r="I3" s="927"/>
      <c r="J3" s="927"/>
      <c r="K3" s="927"/>
      <c r="L3" s="927"/>
      <c r="M3" s="927"/>
      <c r="N3" s="927"/>
      <c r="O3" s="927"/>
    </row>
    <row r="4" spans="2:15" ht="15.75" x14ac:dyDescent="0.25">
      <c r="B4" s="927" t="s">
        <v>281</v>
      </c>
      <c r="C4" s="927"/>
      <c r="D4" s="927"/>
      <c r="E4" s="927"/>
      <c r="F4" s="927"/>
      <c r="G4" s="927"/>
      <c r="H4" s="927"/>
      <c r="I4" s="927"/>
      <c r="J4" s="927"/>
      <c r="K4" s="927"/>
      <c r="L4" s="927"/>
      <c r="M4" s="927"/>
      <c r="N4" s="927"/>
      <c r="O4" s="927"/>
    </row>
    <row r="5" spans="2:15" x14ac:dyDescent="0.2">
      <c r="B5" s="207"/>
      <c r="C5" s="207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</row>
    <row r="6" spans="2:15" ht="13.5" thickBot="1" x14ac:dyDescent="0.25">
      <c r="B6" s="870" t="s">
        <v>154</v>
      </c>
      <c r="C6" s="871" t="s">
        <v>80</v>
      </c>
      <c r="D6" s="871"/>
      <c r="E6" s="871"/>
      <c r="F6" s="871"/>
      <c r="G6" s="871"/>
      <c r="H6" s="871"/>
      <c r="I6" s="871"/>
      <c r="J6" s="871"/>
      <c r="K6" s="871"/>
      <c r="L6" s="871"/>
      <c r="M6" s="871"/>
      <c r="N6" s="871"/>
      <c r="O6" s="870" t="s">
        <v>133</v>
      </c>
    </row>
    <row r="7" spans="2:15" ht="13.5" thickBot="1" x14ac:dyDescent="0.25">
      <c r="B7" s="870"/>
      <c r="C7" s="928"/>
      <c r="D7" s="928"/>
      <c r="E7" s="928"/>
      <c r="F7" s="928"/>
      <c r="G7" s="928"/>
      <c r="H7" s="928"/>
      <c r="I7" s="928"/>
      <c r="J7" s="928"/>
      <c r="K7" s="928"/>
      <c r="L7" s="928"/>
      <c r="M7" s="928"/>
      <c r="N7" s="928"/>
      <c r="O7" s="870"/>
    </row>
    <row r="8" spans="2:15" ht="19.5" customHeight="1" thickBot="1" x14ac:dyDescent="0.25">
      <c r="B8" s="870"/>
      <c r="C8" s="506" t="s">
        <v>155</v>
      </c>
      <c r="D8" s="506" t="s">
        <v>54</v>
      </c>
      <c r="E8" s="506" t="s">
        <v>55</v>
      </c>
      <c r="F8" s="506" t="s">
        <v>282</v>
      </c>
      <c r="G8" s="506" t="s">
        <v>283</v>
      </c>
      <c r="H8" s="506" t="s">
        <v>284</v>
      </c>
      <c r="I8" s="506" t="s">
        <v>285</v>
      </c>
      <c r="J8" s="506" t="s">
        <v>286</v>
      </c>
      <c r="K8" s="506" t="s">
        <v>287</v>
      </c>
      <c r="L8" s="506" t="s">
        <v>62</v>
      </c>
      <c r="M8" s="506" t="s">
        <v>288</v>
      </c>
      <c r="N8" s="506" t="s">
        <v>289</v>
      </c>
      <c r="O8" s="870"/>
    </row>
    <row r="9" spans="2:15" ht="18.75" customHeight="1" x14ac:dyDescent="0.2">
      <c r="B9" s="793">
        <v>1995</v>
      </c>
      <c r="C9" s="507">
        <v>310</v>
      </c>
      <c r="D9" s="508">
        <v>244</v>
      </c>
      <c r="E9" s="508">
        <v>171</v>
      </c>
      <c r="F9" s="508">
        <v>127</v>
      </c>
      <c r="G9" s="508">
        <v>154</v>
      </c>
      <c r="H9" s="508">
        <v>128</v>
      </c>
      <c r="I9" s="508">
        <v>88</v>
      </c>
      <c r="J9" s="508">
        <v>185</v>
      </c>
      <c r="K9" s="508">
        <v>178</v>
      </c>
      <c r="L9" s="508">
        <v>164</v>
      </c>
      <c r="M9" s="508">
        <v>193</v>
      </c>
      <c r="N9" s="508">
        <v>186</v>
      </c>
      <c r="O9" s="512">
        <f t="shared" ref="O9:O33" si="0">SUM(C9:N9)</f>
        <v>2128</v>
      </c>
    </row>
    <row r="10" spans="2:15" x14ac:dyDescent="0.2">
      <c r="B10" s="793">
        <v>1996</v>
      </c>
      <c r="C10" s="509">
        <v>392</v>
      </c>
      <c r="D10" s="118">
        <v>333</v>
      </c>
      <c r="E10" s="118">
        <v>264</v>
      </c>
      <c r="F10" s="118">
        <v>178</v>
      </c>
      <c r="G10" s="118">
        <v>151</v>
      </c>
      <c r="H10" s="118">
        <v>159</v>
      </c>
      <c r="I10" s="118">
        <v>176</v>
      </c>
      <c r="J10" s="118">
        <v>168</v>
      </c>
      <c r="K10" s="118">
        <v>182</v>
      </c>
      <c r="L10" s="118">
        <v>279</v>
      </c>
      <c r="M10" s="118">
        <v>203</v>
      </c>
      <c r="N10" s="118">
        <v>251</v>
      </c>
      <c r="O10" s="513">
        <f t="shared" si="0"/>
        <v>2736</v>
      </c>
    </row>
    <row r="11" spans="2:15" x14ac:dyDescent="0.2">
      <c r="B11" s="793">
        <v>1997</v>
      </c>
      <c r="C11" s="509">
        <v>467</v>
      </c>
      <c r="D11" s="118">
        <v>380</v>
      </c>
      <c r="E11" s="118">
        <v>242</v>
      </c>
      <c r="F11" s="118">
        <v>187</v>
      </c>
      <c r="G11" s="118">
        <v>185</v>
      </c>
      <c r="H11" s="118">
        <v>153</v>
      </c>
      <c r="I11" s="118">
        <v>172</v>
      </c>
      <c r="J11" s="118">
        <v>182</v>
      </c>
      <c r="K11" s="118">
        <v>210</v>
      </c>
      <c r="L11" s="118">
        <v>161</v>
      </c>
      <c r="M11" s="118">
        <v>145</v>
      </c>
      <c r="N11" s="118">
        <v>233</v>
      </c>
      <c r="O11" s="513">
        <f t="shared" si="0"/>
        <v>2717</v>
      </c>
    </row>
    <row r="12" spans="2:15" x14ac:dyDescent="0.2">
      <c r="B12" s="793">
        <v>1998</v>
      </c>
      <c r="C12" s="509">
        <v>427</v>
      </c>
      <c r="D12" s="118">
        <v>309</v>
      </c>
      <c r="E12" s="118">
        <v>325</v>
      </c>
      <c r="F12" s="118">
        <v>215</v>
      </c>
      <c r="G12" s="118">
        <v>231</v>
      </c>
      <c r="H12" s="118">
        <v>189</v>
      </c>
      <c r="I12" s="118">
        <v>9</v>
      </c>
      <c r="J12" s="118">
        <v>225</v>
      </c>
      <c r="K12" s="118">
        <v>225</v>
      </c>
      <c r="L12" s="118">
        <v>209</v>
      </c>
      <c r="M12" s="118">
        <v>240</v>
      </c>
      <c r="N12" s="118">
        <v>252</v>
      </c>
      <c r="O12" s="513">
        <f t="shared" si="0"/>
        <v>2856</v>
      </c>
    </row>
    <row r="13" spans="2:15" x14ac:dyDescent="0.2">
      <c r="B13" s="793">
        <v>1999</v>
      </c>
      <c r="C13" s="509">
        <v>490</v>
      </c>
      <c r="D13" s="118">
        <v>317</v>
      </c>
      <c r="E13" s="118">
        <v>315</v>
      </c>
      <c r="F13" s="118">
        <v>166</v>
      </c>
      <c r="G13" s="118">
        <v>162</v>
      </c>
      <c r="H13" s="118">
        <v>149</v>
      </c>
      <c r="I13" s="118">
        <v>148</v>
      </c>
      <c r="J13" s="118">
        <v>210</v>
      </c>
      <c r="K13" s="118">
        <v>199</v>
      </c>
      <c r="L13" s="118">
        <v>166</v>
      </c>
      <c r="M13" s="118">
        <v>158</v>
      </c>
      <c r="N13" s="118">
        <v>190</v>
      </c>
      <c r="O13" s="513">
        <f t="shared" si="0"/>
        <v>2670</v>
      </c>
    </row>
    <row r="14" spans="2:15" x14ac:dyDescent="0.2">
      <c r="B14" s="793">
        <v>2000</v>
      </c>
      <c r="C14" s="509">
        <v>372</v>
      </c>
      <c r="D14" s="118">
        <v>341</v>
      </c>
      <c r="E14" s="118">
        <v>262</v>
      </c>
      <c r="F14" s="118">
        <v>154</v>
      </c>
      <c r="G14" s="118">
        <v>173</v>
      </c>
      <c r="H14" s="118">
        <v>139</v>
      </c>
      <c r="I14" s="118">
        <v>163</v>
      </c>
      <c r="J14" s="118">
        <v>138</v>
      </c>
      <c r="K14" s="118">
        <v>124</v>
      </c>
      <c r="L14" s="118">
        <v>103</v>
      </c>
      <c r="M14" s="118">
        <v>114</v>
      </c>
      <c r="N14" s="118">
        <v>145</v>
      </c>
      <c r="O14" s="513">
        <f t="shared" si="0"/>
        <v>2228</v>
      </c>
    </row>
    <row r="15" spans="2:15" x14ac:dyDescent="0.2">
      <c r="B15" s="793">
        <v>2001</v>
      </c>
      <c r="C15" s="509">
        <v>315</v>
      </c>
      <c r="D15" s="118">
        <v>231</v>
      </c>
      <c r="E15" s="118">
        <v>180</v>
      </c>
      <c r="F15" s="118">
        <v>133</v>
      </c>
      <c r="G15" s="118">
        <v>108</v>
      </c>
      <c r="H15" s="118">
        <v>93</v>
      </c>
      <c r="I15" s="118">
        <v>170</v>
      </c>
      <c r="J15" s="118">
        <v>194</v>
      </c>
      <c r="K15" s="118">
        <v>84</v>
      </c>
      <c r="L15" s="118">
        <v>77</v>
      </c>
      <c r="M15" s="118">
        <v>110</v>
      </c>
      <c r="N15" s="118">
        <v>100</v>
      </c>
      <c r="O15" s="513">
        <f t="shared" si="0"/>
        <v>1795</v>
      </c>
    </row>
    <row r="16" spans="2:15" x14ac:dyDescent="0.2">
      <c r="B16" s="793">
        <v>2002</v>
      </c>
      <c r="C16" s="509">
        <v>275</v>
      </c>
      <c r="D16" s="118">
        <v>217</v>
      </c>
      <c r="E16" s="118">
        <v>164</v>
      </c>
      <c r="F16" s="118">
        <v>112</v>
      </c>
      <c r="G16" s="118">
        <v>113</v>
      </c>
      <c r="H16" s="118">
        <v>102</v>
      </c>
      <c r="I16" s="118">
        <v>93</v>
      </c>
      <c r="J16" s="118">
        <v>85</v>
      </c>
      <c r="K16" s="118">
        <v>100</v>
      </c>
      <c r="L16" s="118">
        <v>105</v>
      </c>
      <c r="M16" s="118">
        <v>94</v>
      </c>
      <c r="N16" s="118">
        <v>109</v>
      </c>
      <c r="O16" s="513">
        <f t="shared" si="0"/>
        <v>1569</v>
      </c>
    </row>
    <row r="17" spans="2:15" x14ac:dyDescent="0.2">
      <c r="B17" s="793">
        <v>2003</v>
      </c>
      <c r="C17" s="509">
        <v>255</v>
      </c>
      <c r="D17" s="118">
        <v>256</v>
      </c>
      <c r="E17" s="118">
        <v>170</v>
      </c>
      <c r="F17" s="118">
        <v>87</v>
      </c>
      <c r="G17" s="118">
        <v>82</v>
      </c>
      <c r="H17" s="118">
        <v>82</v>
      </c>
      <c r="I17" s="118">
        <v>106</v>
      </c>
      <c r="J17" s="118">
        <v>96</v>
      </c>
      <c r="K17" s="118">
        <v>86</v>
      </c>
      <c r="L17" s="118">
        <v>102</v>
      </c>
      <c r="M17" s="118">
        <v>78</v>
      </c>
      <c r="N17" s="118">
        <v>64</v>
      </c>
      <c r="O17" s="513">
        <f t="shared" si="0"/>
        <v>1464</v>
      </c>
    </row>
    <row r="18" spans="2:15" x14ac:dyDescent="0.2">
      <c r="B18" s="793">
        <v>2004</v>
      </c>
      <c r="C18" s="509">
        <v>270</v>
      </c>
      <c r="D18" s="118">
        <v>202</v>
      </c>
      <c r="E18" s="118">
        <v>187</v>
      </c>
      <c r="F18" s="118">
        <v>114</v>
      </c>
      <c r="G18" s="118">
        <v>83</v>
      </c>
      <c r="H18" s="118">
        <v>81</v>
      </c>
      <c r="I18" s="118">
        <v>63</v>
      </c>
      <c r="J18" s="118">
        <v>89</v>
      </c>
      <c r="K18" s="118">
        <v>50</v>
      </c>
      <c r="L18" s="118">
        <v>116</v>
      </c>
      <c r="M18" s="118">
        <v>80</v>
      </c>
      <c r="N18" s="118">
        <v>99</v>
      </c>
      <c r="O18" s="513">
        <f t="shared" si="0"/>
        <v>1434</v>
      </c>
    </row>
    <row r="19" spans="2:15" x14ac:dyDescent="0.2">
      <c r="B19" s="793">
        <v>2005</v>
      </c>
      <c r="C19" s="509">
        <v>298</v>
      </c>
      <c r="D19" s="118">
        <v>151</v>
      </c>
      <c r="E19" s="118">
        <v>121</v>
      </c>
      <c r="F19" s="118">
        <v>113</v>
      </c>
      <c r="G19" s="118">
        <v>99</v>
      </c>
      <c r="H19" s="118">
        <v>140</v>
      </c>
      <c r="I19" s="118">
        <v>73</v>
      </c>
      <c r="J19" s="118">
        <v>66</v>
      </c>
      <c r="K19" s="118">
        <v>73</v>
      </c>
      <c r="L19" s="118">
        <v>63</v>
      </c>
      <c r="M19" s="118">
        <v>82</v>
      </c>
      <c r="N19" s="118">
        <v>47</v>
      </c>
      <c r="O19" s="513">
        <f t="shared" si="0"/>
        <v>1326</v>
      </c>
    </row>
    <row r="20" spans="2:15" x14ac:dyDescent="0.2">
      <c r="B20" s="793">
        <v>2006</v>
      </c>
      <c r="C20" s="509">
        <v>189</v>
      </c>
      <c r="D20" s="118">
        <v>145</v>
      </c>
      <c r="E20" s="118">
        <v>105</v>
      </c>
      <c r="F20" s="118">
        <v>84</v>
      </c>
      <c r="G20" s="118">
        <v>116</v>
      </c>
      <c r="H20" s="118">
        <v>105</v>
      </c>
      <c r="I20" s="118">
        <v>94</v>
      </c>
      <c r="J20" s="118">
        <v>67</v>
      </c>
      <c r="K20" s="118">
        <v>75</v>
      </c>
      <c r="L20" s="118">
        <v>66</v>
      </c>
      <c r="M20" s="118">
        <v>52</v>
      </c>
      <c r="N20" s="118">
        <v>52</v>
      </c>
      <c r="O20" s="513">
        <f t="shared" si="0"/>
        <v>1150</v>
      </c>
    </row>
    <row r="21" spans="2:15" x14ac:dyDescent="0.2">
      <c r="B21" s="793">
        <v>2007</v>
      </c>
      <c r="C21" s="509">
        <v>185</v>
      </c>
      <c r="D21" s="118">
        <v>118</v>
      </c>
      <c r="E21" s="118">
        <v>80</v>
      </c>
      <c r="F21" s="118">
        <v>70</v>
      </c>
      <c r="G21" s="118">
        <v>58</v>
      </c>
      <c r="H21" s="118">
        <v>42</v>
      </c>
      <c r="I21" s="118">
        <v>54</v>
      </c>
      <c r="J21" s="118">
        <v>38</v>
      </c>
      <c r="K21" s="118">
        <v>47</v>
      </c>
      <c r="L21" s="118">
        <v>43</v>
      </c>
      <c r="M21" s="118">
        <v>53</v>
      </c>
      <c r="N21" s="118">
        <v>31</v>
      </c>
      <c r="O21" s="513">
        <f t="shared" si="0"/>
        <v>819</v>
      </c>
    </row>
    <row r="22" spans="2:15" x14ac:dyDescent="0.2">
      <c r="B22" s="793">
        <v>2008</v>
      </c>
      <c r="C22" s="509">
        <v>255</v>
      </c>
      <c r="D22" s="118">
        <v>199</v>
      </c>
      <c r="E22" s="118">
        <v>59</v>
      </c>
      <c r="F22" s="118">
        <v>81</v>
      </c>
      <c r="G22" s="118">
        <v>76</v>
      </c>
      <c r="H22" s="118">
        <v>78</v>
      </c>
      <c r="I22" s="118">
        <v>68</v>
      </c>
      <c r="J22" s="118">
        <v>66</v>
      </c>
      <c r="K22" s="118">
        <v>69</v>
      </c>
      <c r="L22" s="118">
        <v>61</v>
      </c>
      <c r="M22" s="118">
        <v>56</v>
      </c>
      <c r="N22" s="118">
        <v>64</v>
      </c>
      <c r="O22" s="513">
        <f t="shared" si="0"/>
        <v>1132</v>
      </c>
    </row>
    <row r="23" spans="2:15" x14ac:dyDescent="0.2">
      <c r="B23" s="793">
        <v>2009</v>
      </c>
      <c r="C23" s="509">
        <v>234</v>
      </c>
      <c r="D23" s="118">
        <v>142</v>
      </c>
      <c r="E23" s="118">
        <v>113</v>
      </c>
      <c r="F23" s="118">
        <v>78</v>
      </c>
      <c r="G23" s="118">
        <v>75</v>
      </c>
      <c r="H23" s="118">
        <v>72</v>
      </c>
      <c r="I23" s="118">
        <v>45</v>
      </c>
      <c r="J23" s="118">
        <v>65</v>
      </c>
      <c r="K23" s="118">
        <v>75</v>
      </c>
      <c r="L23" s="118">
        <v>34</v>
      </c>
      <c r="M23" s="118">
        <v>70</v>
      </c>
      <c r="N23" s="118">
        <v>75</v>
      </c>
      <c r="O23" s="513">
        <f t="shared" si="0"/>
        <v>1078</v>
      </c>
    </row>
    <row r="24" spans="2:15" x14ac:dyDescent="0.2">
      <c r="B24" s="793">
        <v>2010</v>
      </c>
      <c r="C24" s="509">
        <v>111</v>
      </c>
      <c r="D24" s="118">
        <v>69</v>
      </c>
      <c r="E24" s="118">
        <v>72</v>
      </c>
      <c r="F24" s="118">
        <v>73</v>
      </c>
      <c r="G24" s="118">
        <v>59</v>
      </c>
      <c r="H24" s="118">
        <v>43</v>
      </c>
      <c r="I24" s="118">
        <v>52</v>
      </c>
      <c r="J24" s="118">
        <v>57</v>
      </c>
      <c r="K24" s="118">
        <v>49</v>
      </c>
      <c r="L24" s="118">
        <v>51</v>
      </c>
      <c r="M24" s="118">
        <v>68</v>
      </c>
      <c r="N24" s="118">
        <v>85</v>
      </c>
      <c r="O24" s="513">
        <f t="shared" si="0"/>
        <v>789</v>
      </c>
    </row>
    <row r="25" spans="2:15" x14ac:dyDescent="0.2">
      <c r="B25" s="793">
        <v>2011</v>
      </c>
      <c r="C25" s="509">
        <v>236</v>
      </c>
      <c r="D25" s="118">
        <v>134</v>
      </c>
      <c r="E25" s="118">
        <v>99</v>
      </c>
      <c r="F25" s="118">
        <v>79</v>
      </c>
      <c r="G25" s="118">
        <v>78</v>
      </c>
      <c r="H25" s="118">
        <v>70</v>
      </c>
      <c r="I25" s="118">
        <v>86</v>
      </c>
      <c r="J25" s="118">
        <v>91</v>
      </c>
      <c r="K25" s="118">
        <v>97</v>
      </c>
      <c r="L25" s="118">
        <v>68</v>
      </c>
      <c r="M25" s="118">
        <v>72</v>
      </c>
      <c r="N25" s="118">
        <v>66</v>
      </c>
      <c r="O25" s="513">
        <f t="shared" si="0"/>
        <v>1176</v>
      </c>
    </row>
    <row r="26" spans="2:15" x14ac:dyDescent="0.2">
      <c r="B26" s="793">
        <v>2012</v>
      </c>
      <c r="C26" s="509">
        <v>172</v>
      </c>
      <c r="D26" s="118">
        <v>138</v>
      </c>
      <c r="E26" s="118">
        <v>99</v>
      </c>
      <c r="F26" s="118">
        <v>58</v>
      </c>
      <c r="G26" s="118">
        <v>78</v>
      </c>
      <c r="H26" s="118">
        <v>82</v>
      </c>
      <c r="I26" s="118">
        <v>74</v>
      </c>
      <c r="J26" s="118">
        <v>60</v>
      </c>
      <c r="K26" s="118">
        <v>40</v>
      </c>
      <c r="L26" s="118">
        <v>42</v>
      </c>
      <c r="M26" s="118">
        <v>48</v>
      </c>
      <c r="N26" s="118">
        <v>47</v>
      </c>
      <c r="O26" s="513">
        <f t="shared" si="0"/>
        <v>938</v>
      </c>
    </row>
    <row r="27" spans="2:15" x14ac:dyDescent="0.2">
      <c r="B27" s="793">
        <v>2013</v>
      </c>
      <c r="C27" s="509">
        <v>112</v>
      </c>
      <c r="D27" s="118">
        <v>95</v>
      </c>
      <c r="E27" s="118">
        <v>62</v>
      </c>
      <c r="F27" s="118">
        <v>47</v>
      </c>
      <c r="G27" s="118">
        <v>77</v>
      </c>
      <c r="H27" s="118">
        <v>41</v>
      </c>
      <c r="I27" s="118">
        <v>51</v>
      </c>
      <c r="J27" s="118">
        <v>54</v>
      </c>
      <c r="K27" s="118">
        <v>43</v>
      </c>
      <c r="L27" s="118">
        <v>41</v>
      </c>
      <c r="M27" s="118">
        <v>43</v>
      </c>
      <c r="N27" s="118">
        <v>45</v>
      </c>
      <c r="O27" s="513">
        <f t="shared" si="0"/>
        <v>711</v>
      </c>
    </row>
    <row r="28" spans="2:15" x14ac:dyDescent="0.2">
      <c r="B28" s="793">
        <v>2014</v>
      </c>
      <c r="C28" s="509">
        <v>164</v>
      </c>
      <c r="D28" s="118">
        <v>83</v>
      </c>
      <c r="E28" s="118">
        <v>81</v>
      </c>
      <c r="F28" s="118">
        <v>43</v>
      </c>
      <c r="G28" s="118">
        <v>40</v>
      </c>
      <c r="H28" s="118">
        <v>37</v>
      </c>
      <c r="I28" s="118">
        <v>46</v>
      </c>
      <c r="J28" s="118">
        <v>40</v>
      </c>
      <c r="K28" s="118">
        <v>42</v>
      </c>
      <c r="L28" s="118">
        <v>35</v>
      </c>
      <c r="M28" s="118">
        <v>32</v>
      </c>
      <c r="N28" s="118">
        <v>27</v>
      </c>
      <c r="O28" s="513">
        <f t="shared" si="0"/>
        <v>670</v>
      </c>
    </row>
    <row r="29" spans="2:15" x14ac:dyDescent="0.2">
      <c r="B29" s="793">
        <v>2015</v>
      </c>
      <c r="C29" s="509">
        <v>80</v>
      </c>
      <c r="D29" s="118">
        <v>69</v>
      </c>
      <c r="E29" s="118">
        <v>37</v>
      </c>
      <c r="F29" s="118">
        <v>44</v>
      </c>
      <c r="G29" s="118">
        <v>44</v>
      </c>
      <c r="H29" s="118">
        <v>40</v>
      </c>
      <c r="I29" s="118">
        <v>37</v>
      </c>
      <c r="J29" s="118">
        <v>45</v>
      </c>
      <c r="K29" s="118">
        <v>33</v>
      </c>
      <c r="L29" s="118">
        <v>38</v>
      </c>
      <c r="M29" s="118">
        <v>25</v>
      </c>
      <c r="N29" s="118">
        <v>55</v>
      </c>
      <c r="O29" s="513">
        <f t="shared" si="0"/>
        <v>547</v>
      </c>
    </row>
    <row r="30" spans="2:15" x14ac:dyDescent="0.2">
      <c r="B30" s="793">
        <v>2016</v>
      </c>
      <c r="C30" s="509">
        <v>67</v>
      </c>
      <c r="D30" s="118">
        <v>62</v>
      </c>
      <c r="E30" s="118">
        <v>48</v>
      </c>
      <c r="F30" s="118">
        <v>33</v>
      </c>
      <c r="G30" s="118">
        <v>37</v>
      </c>
      <c r="H30" s="118">
        <v>36</v>
      </c>
      <c r="I30" s="118">
        <v>19</v>
      </c>
      <c r="J30" s="118">
        <v>20</v>
      </c>
      <c r="K30" s="118">
        <v>23</v>
      </c>
      <c r="L30" s="118">
        <v>20</v>
      </c>
      <c r="M30" s="118">
        <v>17</v>
      </c>
      <c r="N30" s="118">
        <v>31</v>
      </c>
      <c r="O30" s="513">
        <f t="shared" si="0"/>
        <v>413</v>
      </c>
    </row>
    <row r="31" spans="2:15" x14ac:dyDescent="0.2">
      <c r="B31" s="793">
        <v>2017</v>
      </c>
      <c r="C31" s="509">
        <v>52</v>
      </c>
      <c r="D31" s="118">
        <v>54</v>
      </c>
      <c r="E31" s="118">
        <v>43</v>
      </c>
      <c r="F31" s="118">
        <v>25</v>
      </c>
      <c r="G31" s="118">
        <v>31</v>
      </c>
      <c r="H31" s="118">
        <v>25</v>
      </c>
      <c r="I31" s="118">
        <v>17</v>
      </c>
      <c r="J31" s="118">
        <v>40</v>
      </c>
      <c r="K31" s="118">
        <v>27</v>
      </c>
      <c r="L31" s="118">
        <v>37</v>
      </c>
      <c r="M31" s="118">
        <v>19</v>
      </c>
      <c r="N31" s="118">
        <v>18</v>
      </c>
      <c r="O31" s="513">
        <f t="shared" si="0"/>
        <v>388</v>
      </c>
    </row>
    <row r="32" spans="2:15" x14ac:dyDescent="0.2">
      <c r="B32" s="793">
        <v>2018</v>
      </c>
      <c r="C32" s="509">
        <v>61</v>
      </c>
      <c r="D32" s="118">
        <v>41</v>
      </c>
      <c r="E32" s="118">
        <v>44</v>
      </c>
      <c r="F32" s="118">
        <v>28</v>
      </c>
      <c r="G32" s="118">
        <v>25</v>
      </c>
      <c r="H32" s="118">
        <v>22</v>
      </c>
      <c r="I32" s="118">
        <v>20</v>
      </c>
      <c r="J32" s="118">
        <v>19</v>
      </c>
      <c r="K32" s="118">
        <v>19</v>
      </c>
      <c r="L32" s="118">
        <v>14</v>
      </c>
      <c r="M32" s="118">
        <v>16</v>
      </c>
      <c r="N32" s="118">
        <v>12</v>
      </c>
      <c r="O32" s="513">
        <f t="shared" si="0"/>
        <v>321</v>
      </c>
    </row>
    <row r="33" spans="2:18" ht="13.5" thickBot="1" x14ac:dyDescent="0.25">
      <c r="B33" s="793">
        <v>2019</v>
      </c>
      <c r="C33" s="794">
        <v>74</v>
      </c>
      <c r="D33" s="795">
        <v>67</v>
      </c>
      <c r="E33" s="795">
        <v>43</v>
      </c>
      <c r="F33" s="795">
        <v>24</v>
      </c>
      <c r="G33" s="795">
        <v>20</v>
      </c>
      <c r="H33" s="795">
        <v>13</v>
      </c>
      <c r="I33" s="795">
        <v>30</v>
      </c>
      <c r="J33" s="795">
        <v>14</v>
      </c>
      <c r="K33" s="795">
        <v>18</v>
      </c>
      <c r="L33" s="795">
        <v>13</v>
      </c>
      <c r="M33" s="795">
        <v>31</v>
      </c>
      <c r="N33" s="795">
        <v>40</v>
      </c>
      <c r="O33" s="797">
        <f t="shared" si="0"/>
        <v>387</v>
      </c>
    </row>
    <row r="34" spans="2:18" ht="6" customHeight="1" x14ac:dyDescent="0.2">
      <c r="B34" s="796"/>
      <c r="C34" s="791"/>
      <c r="D34" s="791"/>
      <c r="E34" s="791"/>
      <c r="F34" s="791"/>
      <c r="G34" s="791"/>
      <c r="H34" s="791"/>
      <c r="I34" s="791"/>
      <c r="J34" s="791"/>
      <c r="K34" s="791"/>
      <c r="L34" s="791"/>
      <c r="M34" s="791"/>
      <c r="N34" s="791"/>
      <c r="O34" s="792"/>
    </row>
    <row r="35" spans="2:18" x14ac:dyDescent="0.2">
      <c r="B35" s="847" t="s">
        <v>158</v>
      </c>
      <c r="C35" s="847"/>
      <c r="D35" s="847"/>
      <c r="E35" s="847"/>
      <c r="F35" s="847"/>
      <c r="G35" s="847"/>
      <c r="H35" s="847"/>
      <c r="I35" s="847"/>
      <c r="J35" s="847"/>
      <c r="K35" s="847"/>
      <c r="L35" s="847"/>
      <c r="M35" s="847"/>
      <c r="N35" s="847"/>
      <c r="O35" s="847"/>
      <c r="P35" s="847"/>
      <c r="Q35" s="847"/>
      <c r="R35" s="847"/>
    </row>
    <row r="36" spans="2:18" x14ac:dyDescent="0.2">
      <c r="B36" s="847" t="s">
        <v>340</v>
      </c>
      <c r="C36" s="847"/>
      <c r="D36" s="847"/>
      <c r="E36" s="847"/>
      <c r="F36" s="847"/>
      <c r="G36" s="847"/>
      <c r="H36" s="847"/>
      <c r="I36" s="847"/>
      <c r="J36" s="847"/>
      <c r="K36" s="847"/>
      <c r="L36" s="847"/>
      <c r="M36" s="9"/>
      <c r="N36" s="9"/>
      <c r="O36" s="9"/>
      <c r="P36" s="9"/>
      <c r="Q36" s="9"/>
      <c r="R36" s="9"/>
    </row>
  </sheetData>
  <mergeCells count="8">
    <mergeCell ref="B35:R35"/>
    <mergeCell ref="B36:L36"/>
    <mergeCell ref="B1:O1"/>
    <mergeCell ref="B3:O3"/>
    <mergeCell ref="B4:O4"/>
    <mergeCell ref="B6:B8"/>
    <mergeCell ref="C6:N7"/>
    <mergeCell ref="O6:O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ignoredErrors>
    <ignoredError sqref="O9:O3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X70"/>
  <sheetViews>
    <sheetView showGridLines="0" view="pageBreakPreview" topLeftCell="A52" zoomScale="130" zoomScaleNormal="100" zoomScaleSheetLayoutView="130" workbookViewId="0">
      <selection activeCell="B53" sqref="B53:H53"/>
    </sheetView>
  </sheetViews>
  <sheetFormatPr baseColWidth="10" defaultRowHeight="12.75" x14ac:dyDescent="0.2"/>
  <cols>
    <col min="1" max="16384" width="11.42578125" style="1"/>
  </cols>
  <sheetData>
    <row r="1" spans="2:19" ht="15.75" x14ac:dyDescent="0.25">
      <c r="B1" s="855" t="s">
        <v>319</v>
      </c>
      <c r="C1" s="855"/>
      <c r="D1" s="855"/>
      <c r="E1" s="855"/>
      <c r="F1" s="855"/>
      <c r="G1" s="855"/>
      <c r="H1" s="855"/>
      <c r="I1" s="27"/>
    </row>
    <row r="2" spans="2:19" ht="15.75" x14ac:dyDescent="0.25">
      <c r="B2" s="28" t="s">
        <v>43</v>
      </c>
    </row>
    <row r="3" spans="2:19" ht="24" customHeight="1" x14ac:dyDescent="0.2">
      <c r="B3" s="856" t="s">
        <v>1</v>
      </c>
      <c r="C3" s="856"/>
      <c r="D3" s="856"/>
      <c r="E3" s="856"/>
      <c r="F3" s="856"/>
      <c r="G3" s="856"/>
      <c r="H3" s="856"/>
    </row>
    <row r="4" spans="2:19" ht="18.75" customHeight="1" x14ac:dyDescent="0.2">
      <c r="B4" s="856" t="s">
        <v>65</v>
      </c>
      <c r="C4" s="856"/>
      <c r="D4" s="856"/>
      <c r="E4" s="856"/>
      <c r="F4" s="856"/>
      <c r="G4" s="856"/>
      <c r="H4" s="856"/>
    </row>
    <row r="5" spans="2:19" ht="15.75" x14ac:dyDescent="0.2">
      <c r="B5" s="856">
        <v>2019</v>
      </c>
      <c r="C5" s="856"/>
      <c r="D5" s="856"/>
      <c r="E5" s="856"/>
      <c r="F5" s="856"/>
      <c r="G5" s="856"/>
      <c r="H5" s="856"/>
    </row>
    <row r="12" spans="2:19" x14ac:dyDescent="0.2">
      <c r="K12" s="29"/>
      <c r="L12" s="30" t="s">
        <v>48</v>
      </c>
      <c r="M12" s="30">
        <v>11</v>
      </c>
      <c r="N12" s="30">
        <v>12</v>
      </c>
      <c r="O12" s="30">
        <v>14</v>
      </c>
      <c r="P12" s="31">
        <v>15</v>
      </c>
      <c r="Q12" s="30">
        <v>16</v>
      </c>
      <c r="R12" s="30">
        <v>17</v>
      </c>
    </row>
    <row r="13" spans="2:19" ht="14.25" x14ac:dyDescent="0.2">
      <c r="K13" s="29" t="s">
        <v>52</v>
      </c>
      <c r="L13" s="25">
        <v>5</v>
      </c>
      <c r="M13" s="25">
        <v>0</v>
      </c>
      <c r="N13" s="25">
        <v>1</v>
      </c>
      <c r="O13" s="25">
        <v>2</v>
      </c>
      <c r="P13" s="25">
        <v>12</v>
      </c>
      <c r="Q13" s="25">
        <v>47</v>
      </c>
      <c r="R13" s="25">
        <v>180</v>
      </c>
      <c r="S13" s="32">
        <f>SUM(L13:R13)</f>
        <v>247</v>
      </c>
    </row>
    <row r="14" spans="2:19" ht="14.25" x14ac:dyDescent="0.2">
      <c r="K14" s="29" t="s">
        <v>53</v>
      </c>
      <c r="L14" s="25">
        <v>6</v>
      </c>
      <c r="M14" s="25">
        <v>2</v>
      </c>
      <c r="N14" s="25">
        <v>0</v>
      </c>
      <c r="O14" s="25">
        <v>2</v>
      </c>
      <c r="P14" s="25">
        <v>10</v>
      </c>
      <c r="Q14" s="25">
        <v>24</v>
      </c>
      <c r="R14" s="25">
        <v>96</v>
      </c>
      <c r="S14" s="32">
        <f>SUM(L14:R14)</f>
        <v>140</v>
      </c>
    </row>
    <row r="15" spans="2:19" ht="13.5" thickBot="1" x14ac:dyDescent="0.25">
      <c r="K15" s="1" t="s">
        <v>5</v>
      </c>
      <c r="L15" s="33">
        <f>SUM(L13:L14)</f>
        <v>11</v>
      </c>
      <c r="M15" s="33">
        <f t="shared" ref="M15:R15" si="0">SUM(M13:M14)</f>
        <v>2</v>
      </c>
      <c r="N15" s="33">
        <f t="shared" si="0"/>
        <v>1</v>
      </c>
      <c r="O15" s="33">
        <f t="shared" si="0"/>
        <v>4</v>
      </c>
      <c r="P15" s="33">
        <f t="shared" si="0"/>
        <v>22</v>
      </c>
      <c r="Q15" s="33">
        <f t="shared" si="0"/>
        <v>71</v>
      </c>
      <c r="R15" s="33">
        <f t="shared" si="0"/>
        <v>276</v>
      </c>
      <c r="S15" s="32">
        <f>SUM(S13:S14)</f>
        <v>387</v>
      </c>
    </row>
    <row r="25" spans="2:18" ht="6" customHeight="1" x14ac:dyDescent="0.2"/>
    <row r="26" spans="2:18" ht="24.75" customHeight="1" x14ac:dyDescent="0.2">
      <c r="B26" s="885" t="s">
        <v>158</v>
      </c>
      <c r="C26" s="885"/>
      <c r="D26" s="885"/>
      <c r="E26" s="885"/>
      <c r="F26" s="885"/>
      <c r="G26" s="885"/>
      <c r="H26" s="885"/>
      <c r="I26" s="823"/>
      <c r="J26" s="823"/>
      <c r="K26" s="823"/>
      <c r="L26" s="823"/>
      <c r="M26" s="822"/>
      <c r="N26" s="822"/>
      <c r="O26" s="822"/>
      <c r="P26" s="822"/>
      <c r="Q26" s="822"/>
      <c r="R26" s="822"/>
    </row>
    <row r="27" spans="2:18" x14ac:dyDescent="0.2">
      <c r="B27" s="885" t="s">
        <v>340</v>
      </c>
      <c r="C27" s="885"/>
      <c r="D27" s="885"/>
      <c r="E27" s="885"/>
      <c r="F27" s="885"/>
      <c r="G27" s="885"/>
      <c r="H27" s="885"/>
      <c r="I27" s="885"/>
      <c r="J27" s="885"/>
      <c r="K27" s="885"/>
      <c r="L27" s="885"/>
      <c r="M27" s="9"/>
      <c r="N27" s="9"/>
      <c r="O27" s="9"/>
      <c r="P27" s="9"/>
      <c r="Q27" s="9"/>
      <c r="R27" s="9"/>
    </row>
    <row r="31" spans="2:18" ht="15.75" x14ac:dyDescent="0.25">
      <c r="B31" s="855" t="s">
        <v>320</v>
      </c>
      <c r="C31" s="855"/>
      <c r="D31" s="855"/>
      <c r="E31" s="855"/>
      <c r="F31" s="855"/>
      <c r="G31" s="855"/>
      <c r="H31" s="855"/>
      <c r="I31" s="27"/>
    </row>
    <row r="32" spans="2:18" ht="15.75" x14ac:dyDescent="0.25">
      <c r="B32" s="28" t="s">
        <v>43</v>
      </c>
    </row>
    <row r="33" spans="2:24" ht="25.5" customHeight="1" x14ac:dyDescent="0.2">
      <c r="B33" s="856" t="s">
        <v>1</v>
      </c>
      <c r="C33" s="856"/>
      <c r="D33" s="856"/>
      <c r="E33" s="856"/>
      <c r="F33" s="856"/>
      <c r="G33" s="856"/>
      <c r="H33" s="856"/>
    </row>
    <row r="34" spans="2:24" ht="23.25" customHeight="1" x14ac:dyDescent="0.2">
      <c r="B34" s="856" t="s">
        <v>66</v>
      </c>
      <c r="C34" s="856"/>
      <c r="D34" s="856"/>
      <c r="E34" s="856"/>
      <c r="F34" s="856"/>
      <c r="G34" s="856"/>
      <c r="H34" s="856"/>
    </row>
    <row r="35" spans="2:24" ht="15.75" x14ac:dyDescent="0.2">
      <c r="B35" s="856">
        <v>2019</v>
      </c>
      <c r="C35" s="856"/>
      <c r="D35" s="856"/>
      <c r="E35" s="856"/>
      <c r="F35" s="856"/>
      <c r="G35" s="856"/>
      <c r="H35" s="856"/>
    </row>
    <row r="42" spans="2:24" x14ac:dyDescent="0.2">
      <c r="L42" s="34" t="s">
        <v>67</v>
      </c>
      <c r="M42" s="34" t="s">
        <v>68</v>
      </c>
      <c r="N42" s="34" t="s">
        <v>69</v>
      </c>
      <c r="O42" s="34" t="s">
        <v>70</v>
      </c>
      <c r="P42" s="34" t="s">
        <v>71</v>
      </c>
      <c r="Q42" s="34" t="s">
        <v>72</v>
      </c>
      <c r="R42" s="34" t="s">
        <v>73</v>
      </c>
      <c r="S42" s="34" t="s">
        <v>74</v>
      </c>
      <c r="T42" s="34" t="s">
        <v>75</v>
      </c>
      <c r="U42" s="34" t="s">
        <v>76</v>
      </c>
      <c r="V42" s="34" t="s">
        <v>77</v>
      </c>
      <c r="W42" s="34" t="s">
        <v>78</v>
      </c>
    </row>
    <row r="43" spans="2:24" x14ac:dyDescent="0.2"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2:24" ht="14.25" x14ac:dyDescent="0.2">
      <c r="K44" s="6" t="s">
        <v>52</v>
      </c>
      <c r="L44" s="24">
        <v>16</v>
      </c>
      <c r="M44" s="36">
        <v>28</v>
      </c>
      <c r="N44" s="37">
        <v>7</v>
      </c>
      <c r="O44" s="36">
        <v>11</v>
      </c>
      <c r="P44" s="37">
        <v>11</v>
      </c>
      <c r="Q44" s="37">
        <v>6</v>
      </c>
      <c r="R44" s="37">
        <v>9</v>
      </c>
      <c r="S44" s="37">
        <v>2</v>
      </c>
      <c r="T44" s="37">
        <v>8</v>
      </c>
      <c r="U44" s="37">
        <v>5</v>
      </c>
      <c r="V44" s="37">
        <v>15</v>
      </c>
      <c r="W44" s="37">
        <v>16</v>
      </c>
      <c r="X44" s="1">
        <f>SUM(L44:W44)</f>
        <v>134</v>
      </c>
    </row>
    <row r="45" spans="2:24" ht="14.25" x14ac:dyDescent="0.2">
      <c r="K45" s="6" t="s">
        <v>53</v>
      </c>
      <c r="L45" s="24">
        <v>15</v>
      </c>
      <c r="M45" s="36">
        <v>16</v>
      </c>
      <c r="N45" s="37">
        <v>5</v>
      </c>
      <c r="O45" s="36">
        <v>6</v>
      </c>
      <c r="P45" s="37">
        <v>2</v>
      </c>
      <c r="Q45" s="37">
        <v>3</v>
      </c>
      <c r="R45" s="37">
        <v>8</v>
      </c>
      <c r="S45" s="37">
        <v>4</v>
      </c>
      <c r="T45" s="37">
        <v>4</v>
      </c>
      <c r="U45" s="37">
        <v>2</v>
      </c>
      <c r="V45" s="37">
        <v>5</v>
      </c>
      <c r="W45" s="37">
        <v>8</v>
      </c>
      <c r="X45" s="1">
        <f>SUM(L45:W45)</f>
        <v>78</v>
      </c>
    </row>
    <row r="46" spans="2:24" x14ac:dyDescent="0.2">
      <c r="K46" s="1" t="s">
        <v>5</v>
      </c>
      <c r="L46" s="35">
        <f>SUM(L44:L45)</f>
        <v>31</v>
      </c>
      <c r="M46" s="35">
        <f t="shared" ref="M46:W46" si="1">SUM(M44:M45)</f>
        <v>44</v>
      </c>
      <c r="N46" s="35">
        <f t="shared" si="1"/>
        <v>12</v>
      </c>
      <c r="O46" s="35">
        <f t="shared" si="1"/>
        <v>17</v>
      </c>
      <c r="P46" s="35">
        <f t="shared" si="1"/>
        <v>13</v>
      </c>
      <c r="Q46" s="35">
        <f t="shared" si="1"/>
        <v>9</v>
      </c>
      <c r="R46" s="35">
        <f t="shared" si="1"/>
        <v>17</v>
      </c>
      <c r="S46" s="35">
        <f t="shared" si="1"/>
        <v>6</v>
      </c>
      <c r="T46" s="35">
        <f t="shared" si="1"/>
        <v>12</v>
      </c>
      <c r="U46" s="35">
        <f t="shared" si="1"/>
        <v>7</v>
      </c>
      <c r="V46" s="35">
        <f t="shared" si="1"/>
        <v>20</v>
      </c>
      <c r="W46" s="35">
        <f t="shared" si="1"/>
        <v>24</v>
      </c>
      <c r="X46" s="1">
        <f>SUM(X44:X45)</f>
        <v>212</v>
      </c>
    </row>
    <row r="56" spans="2:18" ht="9" customHeight="1" x14ac:dyDescent="0.2"/>
    <row r="57" spans="2:18" ht="4.5" customHeight="1" x14ac:dyDescent="0.2"/>
    <row r="58" spans="2:18" ht="25.5" customHeight="1" x14ac:dyDescent="0.2">
      <c r="B58" s="885" t="s">
        <v>158</v>
      </c>
      <c r="C58" s="885"/>
      <c r="D58" s="885"/>
      <c r="E58" s="885"/>
      <c r="F58" s="885"/>
      <c r="G58" s="885"/>
      <c r="H58" s="885"/>
      <c r="I58" s="823"/>
      <c r="J58" s="823"/>
      <c r="K58" s="823"/>
      <c r="L58" s="823"/>
      <c r="M58" s="822"/>
      <c r="N58" s="822"/>
      <c r="O58" s="822"/>
      <c r="P58" s="822"/>
      <c r="Q58" s="822"/>
      <c r="R58" s="822"/>
    </row>
    <row r="59" spans="2:18" x14ac:dyDescent="0.2">
      <c r="B59" s="885" t="s">
        <v>340</v>
      </c>
      <c r="C59" s="885"/>
      <c r="D59" s="885"/>
      <c r="E59" s="885"/>
      <c r="F59" s="885"/>
      <c r="G59" s="885"/>
      <c r="H59" s="885"/>
      <c r="I59" s="885"/>
      <c r="J59" s="885"/>
      <c r="K59" s="885"/>
      <c r="L59" s="885"/>
      <c r="M59" s="9"/>
      <c r="N59" s="9"/>
      <c r="O59" s="9"/>
      <c r="P59" s="9"/>
      <c r="Q59" s="9"/>
      <c r="R59" s="9"/>
    </row>
    <row r="68" spans="2:2" x14ac:dyDescent="0.2">
      <c r="B68" s="38"/>
    </row>
    <row r="69" spans="2:2" x14ac:dyDescent="0.2">
      <c r="B69" s="39"/>
    </row>
    <row r="70" spans="2:2" x14ac:dyDescent="0.2">
      <c r="B70" s="38"/>
    </row>
  </sheetData>
  <mergeCells count="12">
    <mergeCell ref="B59:L59"/>
    <mergeCell ref="B1:H1"/>
    <mergeCell ref="B3:H3"/>
    <mergeCell ref="B4:H4"/>
    <mergeCell ref="B5:H5"/>
    <mergeCell ref="B27:L27"/>
    <mergeCell ref="B31:H31"/>
    <mergeCell ref="B33:H33"/>
    <mergeCell ref="B34:H34"/>
    <mergeCell ref="B35:H35"/>
    <mergeCell ref="B26:H26"/>
    <mergeCell ref="B58:H5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AE73"/>
  <sheetViews>
    <sheetView showGridLines="0" view="pageBreakPreview" topLeftCell="A60" zoomScale="95" zoomScaleNormal="100" zoomScaleSheetLayoutView="95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3.7109375" style="1" customWidth="1"/>
    <col min="3" max="3" width="15.42578125" style="1" customWidth="1"/>
    <col min="4" max="13" width="9.28515625" style="1" customWidth="1"/>
    <col min="14" max="14" width="11.42578125" style="1"/>
    <col min="15" max="15" width="13.140625" style="1" bestFit="1" customWidth="1"/>
    <col min="16" max="16" width="11.42578125" style="1"/>
    <col min="17" max="17" width="2.7109375" style="1" customWidth="1"/>
    <col min="18" max="18" width="6.85546875" style="1" customWidth="1"/>
    <col min="19" max="19" width="8.85546875" style="1" customWidth="1"/>
    <col min="20" max="20" width="8.140625" style="1" customWidth="1"/>
    <col min="21" max="21" width="8.42578125" style="1" customWidth="1"/>
    <col min="22" max="16384" width="11.42578125" style="1"/>
  </cols>
  <sheetData>
    <row r="1" spans="2:31" ht="15.75" x14ac:dyDescent="0.2">
      <c r="B1" s="858" t="s">
        <v>321</v>
      </c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</row>
    <row r="2" spans="2:31" ht="15.75" x14ac:dyDescent="0.2">
      <c r="B2" s="63" t="s">
        <v>43</v>
      </c>
      <c r="C2" s="80"/>
      <c r="D2" s="64"/>
      <c r="E2" s="64"/>
      <c r="F2" s="64"/>
      <c r="G2" s="64"/>
      <c r="H2" s="64"/>
      <c r="I2" s="64"/>
      <c r="J2" s="64"/>
      <c r="K2" s="64"/>
      <c r="L2" s="64"/>
      <c r="M2" s="64"/>
      <c r="N2" s="80"/>
      <c r="O2" s="80"/>
    </row>
    <row r="3" spans="2:31" ht="16.5" customHeight="1" x14ac:dyDescent="0.2">
      <c r="B3" s="859" t="s">
        <v>1</v>
      </c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  <c r="N3" s="859"/>
      <c r="O3" s="859"/>
    </row>
    <row r="4" spans="2:31" ht="15.75" x14ac:dyDescent="0.2">
      <c r="B4" s="859" t="s">
        <v>134</v>
      </c>
      <c r="C4" s="859"/>
      <c r="D4" s="859"/>
      <c r="E4" s="859"/>
      <c r="F4" s="859"/>
      <c r="G4" s="859"/>
      <c r="H4" s="859"/>
      <c r="I4" s="859"/>
      <c r="J4" s="859"/>
      <c r="K4" s="859"/>
      <c r="L4" s="859"/>
      <c r="M4" s="859"/>
      <c r="N4" s="859"/>
      <c r="O4" s="859"/>
    </row>
    <row r="5" spans="2:31" ht="16.5" customHeight="1" x14ac:dyDescent="0.2">
      <c r="B5" s="859">
        <v>2019</v>
      </c>
      <c r="C5" s="859"/>
      <c r="D5" s="859"/>
      <c r="E5" s="859"/>
      <c r="F5" s="859"/>
      <c r="G5" s="859"/>
      <c r="H5" s="859"/>
      <c r="I5" s="859"/>
      <c r="J5" s="859"/>
      <c r="K5" s="859"/>
      <c r="L5" s="859"/>
      <c r="M5" s="859"/>
      <c r="N5" s="859"/>
      <c r="O5" s="859"/>
    </row>
    <row r="6" spans="2:31" ht="15.75" x14ac:dyDescent="0.2">
      <c r="B6" s="361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</row>
    <row r="7" spans="2:31" ht="30.75" customHeight="1" thickBot="1" x14ac:dyDescent="0.25">
      <c r="B7" s="364" t="s">
        <v>3</v>
      </c>
      <c r="C7" s="364"/>
      <c r="D7" s="851" t="s">
        <v>81</v>
      </c>
      <c r="E7" s="851"/>
      <c r="F7" s="851"/>
      <c r="G7" s="851"/>
      <c r="H7" s="851"/>
      <c r="I7" s="851"/>
      <c r="J7" s="851"/>
      <c r="K7" s="851"/>
      <c r="L7" s="851"/>
      <c r="M7" s="851"/>
      <c r="N7" s="377" t="s">
        <v>5</v>
      </c>
      <c r="O7" s="377"/>
      <c r="P7" s="359"/>
      <c r="Q7" s="82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</row>
    <row r="8" spans="2:31" ht="24" customHeight="1" thickBot="1" x14ac:dyDescent="0.25">
      <c r="B8" s="289"/>
      <c r="C8" s="364" t="s">
        <v>135</v>
      </c>
      <c r="D8" s="378" t="s">
        <v>83</v>
      </c>
      <c r="E8" s="378" t="s">
        <v>84</v>
      </c>
      <c r="F8" s="378" t="s">
        <v>85</v>
      </c>
      <c r="G8" s="378" t="s">
        <v>86</v>
      </c>
      <c r="H8" s="378" t="s">
        <v>87</v>
      </c>
      <c r="I8" s="378" t="s">
        <v>88</v>
      </c>
      <c r="J8" s="378" t="s">
        <v>89</v>
      </c>
      <c r="K8" s="378" t="s">
        <v>90</v>
      </c>
      <c r="L8" s="378" t="s">
        <v>91</v>
      </c>
      <c r="M8" s="378" t="s">
        <v>92</v>
      </c>
      <c r="N8" s="298" t="s">
        <v>49</v>
      </c>
      <c r="O8" s="298" t="s">
        <v>94</v>
      </c>
      <c r="P8" s="359"/>
      <c r="Q8" s="82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</row>
    <row r="9" spans="2:31" ht="21.75" customHeight="1" x14ac:dyDescent="0.2">
      <c r="B9" s="857" t="s">
        <v>48</v>
      </c>
      <c r="C9" s="857"/>
      <c r="D9" s="85">
        <f t="shared" ref="D9:N9" si="0">+D10+D11</f>
        <v>0</v>
      </c>
      <c r="E9" s="85">
        <f t="shared" si="0"/>
        <v>0</v>
      </c>
      <c r="F9" s="85">
        <f t="shared" si="0"/>
        <v>0</v>
      </c>
      <c r="G9" s="85">
        <f t="shared" si="0"/>
        <v>0</v>
      </c>
      <c r="H9" s="85">
        <f t="shared" si="0"/>
        <v>0</v>
      </c>
      <c r="I9" s="85">
        <f t="shared" si="0"/>
        <v>0</v>
      </c>
      <c r="J9" s="85">
        <f t="shared" si="0"/>
        <v>0</v>
      </c>
      <c r="K9" s="85">
        <f t="shared" si="0"/>
        <v>0</v>
      </c>
      <c r="L9" s="85">
        <f t="shared" si="0"/>
        <v>0</v>
      </c>
      <c r="M9" s="86">
        <f t="shared" si="0"/>
        <v>9</v>
      </c>
      <c r="N9" s="379">
        <f t="shared" si="0"/>
        <v>9</v>
      </c>
      <c r="O9" s="380">
        <f t="shared" ref="O9:O29" si="1">N9/$N$31*100</f>
        <v>4.2452830188679247</v>
      </c>
      <c r="P9" s="359"/>
      <c r="Q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</row>
    <row r="10" spans="2:31" ht="13.5" customHeight="1" x14ac:dyDescent="0.2">
      <c r="B10" s="372"/>
      <c r="C10" s="373" t="s">
        <v>136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0</v>
      </c>
      <c r="J10" s="85">
        <v>0</v>
      </c>
      <c r="K10" s="85">
        <v>0</v>
      </c>
      <c r="L10" s="85">
        <v>0</v>
      </c>
      <c r="M10" s="85">
        <v>4</v>
      </c>
      <c r="N10" s="381">
        <f>SUM(D10:M10)</f>
        <v>4</v>
      </c>
      <c r="O10" s="382">
        <f t="shared" si="1"/>
        <v>1.8867924528301887</v>
      </c>
      <c r="P10" s="359"/>
      <c r="Q10" s="82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</row>
    <row r="11" spans="2:31" ht="13.5" customHeight="1" x14ac:dyDescent="0.2">
      <c r="B11" s="372"/>
      <c r="C11" s="373" t="s">
        <v>137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5</v>
      </c>
      <c r="N11" s="381">
        <f>SUM(D11:M11)</f>
        <v>5</v>
      </c>
      <c r="O11" s="382">
        <f t="shared" si="1"/>
        <v>2.358490566037736</v>
      </c>
      <c r="P11" s="359"/>
      <c r="Q11" s="82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</row>
    <row r="12" spans="2:31" ht="18" customHeight="1" x14ac:dyDescent="0.2">
      <c r="B12" s="374">
        <v>11</v>
      </c>
      <c r="C12" s="374"/>
      <c r="D12" s="85">
        <f t="shared" ref="D12:N12" si="2">SUM(D13:D14)</f>
        <v>0</v>
      </c>
      <c r="E12" s="85">
        <f t="shared" si="2"/>
        <v>0</v>
      </c>
      <c r="F12" s="85">
        <f t="shared" si="2"/>
        <v>0</v>
      </c>
      <c r="G12" s="85">
        <f t="shared" si="2"/>
        <v>0</v>
      </c>
      <c r="H12" s="85">
        <f t="shared" si="2"/>
        <v>0</v>
      </c>
      <c r="I12" s="85">
        <f t="shared" si="2"/>
        <v>0</v>
      </c>
      <c r="J12" s="85">
        <f t="shared" si="2"/>
        <v>0</v>
      </c>
      <c r="K12" s="85">
        <f t="shared" si="2"/>
        <v>0</v>
      </c>
      <c r="L12" s="85">
        <f t="shared" si="2"/>
        <v>0</v>
      </c>
      <c r="M12" s="86">
        <f t="shared" si="2"/>
        <v>2</v>
      </c>
      <c r="N12" s="383">
        <f t="shared" si="2"/>
        <v>2</v>
      </c>
      <c r="O12" s="384">
        <f t="shared" si="1"/>
        <v>0.94339622641509435</v>
      </c>
      <c r="P12" s="359"/>
      <c r="Q12" s="82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</row>
    <row r="13" spans="2:31" ht="13.5" customHeight="1" x14ac:dyDescent="0.2">
      <c r="B13" s="372"/>
      <c r="C13" s="373" t="s">
        <v>136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381">
        <f>SUM(D13:M13)</f>
        <v>0</v>
      </c>
      <c r="O13" s="382">
        <f t="shared" si="1"/>
        <v>0</v>
      </c>
      <c r="P13" s="359"/>
      <c r="Q13" s="82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</row>
    <row r="14" spans="2:31" ht="13.5" customHeight="1" x14ac:dyDescent="0.2">
      <c r="B14" s="372"/>
      <c r="C14" s="373" t="s">
        <v>137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2</v>
      </c>
      <c r="N14" s="381">
        <f>SUM(D14:M14)</f>
        <v>2</v>
      </c>
      <c r="O14" s="382">
        <f t="shared" si="1"/>
        <v>0.94339622641509435</v>
      </c>
      <c r="P14" s="359"/>
      <c r="Q14" s="82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</row>
    <row r="15" spans="2:31" ht="18" customHeight="1" x14ac:dyDescent="0.2">
      <c r="B15" s="374">
        <v>12</v>
      </c>
      <c r="C15" s="374"/>
      <c r="D15" s="85">
        <f t="shared" ref="D15:N15" si="3">SUM(D16:D17)</f>
        <v>0</v>
      </c>
      <c r="E15" s="85">
        <f t="shared" si="3"/>
        <v>0</v>
      </c>
      <c r="F15" s="85">
        <f t="shared" si="3"/>
        <v>0</v>
      </c>
      <c r="G15" s="85">
        <f t="shared" si="3"/>
        <v>0</v>
      </c>
      <c r="H15" s="85">
        <f t="shared" si="3"/>
        <v>0</v>
      </c>
      <c r="I15" s="85">
        <f t="shared" si="3"/>
        <v>0</v>
      </c>
      <c r="J15" s="85">
        <f t="shared" si="3"/>
        <v>0</v>
      </c>
      <c r="K15" s="85">
        <f t="shared" si="3"/>
        <v>0</v>
      </c>
      <c r="L15" s="85">
        <f t="shared" si="3"/>
        <v>0</v>
      </c>
      <c r="M15" s="86">
        <f t="shared" si="3"/>
        <v>1</v>
      </c>
      <c r="N15" s="383">
        <f t="shared" si="3"/>
        <v>1</v>
      </c>
      <c r="O15" s="384">
        <f t="shared" si="1"/>
        <v>0.47169811320754718</v>
      </c>
      <c r="P15" s="359"/>
      <c r="Q15" s="82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</row>
    <row r="16" spans="2:31" ht="13.5" customHeight="1" x14ac:dyDescent="0.2">
      <c r="B16" s="372"/>
      <c r="C16" s="373" t="s">
        <v>136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381">
        <f>SUM(D16:M16)</f>
        <v>0</v>
      </c>
      <c r="O16" s="382">
        <f t="shared" si="1"/>
        <v>0</v>
      </c>
      <c r="P16" s="359"/>
      <c r="Q16" s="82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</row>
    <row r="17" spans="2:31" ht="13.5" customHeight="1" x14ac:dyDescent="0.2">
      <c r="B17" s="372"/>
      <c r="C17" s="373" t="s">
        <v>137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1</v>
      </c>
      <c r="N17" s="381">
        <f>SUM(D17:M17)</f>
        <v>1</v>
      </c>
      <c r="O17" s="382">
        <f t="shared" si="1"/>
        <v>0.47169811320754718</v>
      </c>
      <c r="P17" s="359"/>
      <c r="Q17" s="82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</row>
    <row r="18" spans="2:31" ht="18" customHeight="1" x14ac:dyDescent="0.2">
      <c r="B18" s="374">
        <v>14</v>
      </c>
      <c r="C18" s="374"/>
      <c r="D18" s="85">
        <f t="shared" ref="D18:N18" si="4">SUM(D19:D20)</f>
        <v>0</v>
      </c>
      <c r="E18" s="85">
        <f t="shared" si="4"/>
        <v>0</v>
      </c>
      <c r="F18" s="85">
        <f t="shared" si="4"/>
        <v>0</v>
      </c>
      <c r="G18" s="85">
        <f t="shared" si="4"/>
        <v>0</v>
      </c>
      <c r="H18" s="85">
        <f t="shared" si="4"/>
        <v>0</v>
      </c>
      <c r="I18" s="85">
        <f t="shared" si="4"/>
        <v>0</v>
      </c>
      <c r="J18" s="85">
        <f t="shared" si="4"/>
        <v>0</v>
      </c>
      <c r="K18" s="85">
        <f t="shared" si="4"/>
        <v>0</v>
      </c>
      <c r="L18" s="85">
        <f t="shared" si="4"/>
        <v>0</v>
      </c>
      <c r="M18" s="86">
        <f t="shared" si="4"/>
        <v>2</v>
      </c>
      <c r="N18" s="383">
        <f t="shared" si="4"/>
        <v>2</v>
      </c>
      <c r="O18" s="384">
        <f t="shared" si="1"/>
        <v>0.94339622641509435</v>
      </c>
      <c r="P18" s="359"/>
      <c r="Q18" s="82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</row>
    <row r="19" spans="2:31" ht="13.5" customHeight="1" x14ac:dyDescent="0.2">
      <c r="B19" s="372"/>
      <c r="C19" s="373" t="s">
        <v>136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2</v>
      </c>
      <c r="N19" s="381">
        <f>SUM(D19:M19)</f>
        <v>2</v>
      </c>
      <c r="O19" s="382">
        <f t="shared" si="1"/>
        <v>0.94339622641509435</v>
      </c>
      <c r="P19" s="359"/>
      <c r="Q19" s="82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</row>
    <row r="20" spans="2:31" ht="13.5" customHeight="1" x14ac:dyDescent="0.2">
      <c r="B20" s="372"/>
      <c r="C20" s="373" t="s">
        <v>137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0</v>
      </c>
      <c r="N20" s="381">
        <f>SUM(D20:M20)</f>
        <v>0</v>
      </c>
      <c r="O20" s="382">
        <f t="shared" si="1"/>
        <v>0</v>
      </c>
      <c r="P20" s="359"/>
      <c r="Q20" s="82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</row>
    <row r="21" spans="2:31" ht="18" customHeight="1" x14ac:dyDescent="0.2">
      <c r="B21" s="374">
        <v>15</v>
      </c>
      <c r="C21" s="374"/>
      <c r="D21" s="85">
        <f>SUM(D22:D23)</f>
        <v>0</v>
      </c>
      <c r="E21" s="85">
        <f t="shared" ref="E21:M21" si="5">SUM(E22:E23)</f>
        <v>0</v>
      </c>
      <c r="F21" s="85">
        <f t="shared" si="5"/>
        <v>0</v>
      </c>
      <c r="G21" s="85">
        <f t="shared" si="5"/>
        <v>6</v>
      </c>
      <c r="H21" s="85">
        <f t="shared" si="5"/>
        <v>0</v>
      </c>
      <c r="I21" s="85">
        <f t="shared" si="5"/>
        <v>1</v>
      </c>
      <c r="J21" s="85">
        <f t="shared" si="5"/>
        <v>0</v>
      </c>
      <c r="K21" s="47">
        <f t="shared" si="5"/>
        <v>0</v>
      </c>
      <c r="L21" s="47">
        <f t="shared" si="5"/>
        <v>0</v>
      </c>
      <c r="M21" s="47">
        <f t="shared" si="5"/>
        <v>0</v>
      </c>
      <c r="N21" s="383">
        <f>SUM(N22:N23)</f>
        <v>7</v>
      </c>
      <c r="O21" s="384">
        <f t="shared" si="1"/>
        <v>3.3018867924528301</v>
      </c>
      <c r="P21" s="359"/>
      <c r="Q21" s="82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</row>
    <row r="22" spans="2:31" ht="13.5" customHeight="1" x14ac:dyDescent="0.2">
      <c r="B22" s="372"/>
      <c r="C22" s="375" t="s">
        <v>136</v>
      </c>
      <c r="D22" s="85">
        <v>0</v>
      </c>
      <c r="E22" s="85">
        <v>0</v>
      </c>
      <c r="F22" s="85">
        <v>0</v>
      </c>
      <c r="G22" s="85">
        <v>3</v>
      </c>
      <c r="H22" s="85"/>
      <c r="I22" s="85">
        <v>0</v>
      </c>
      <c r="J22" s="85">
        <v>0</v>
      </c>
      <c r="K22" s="85">
        <v>0</v>
      </c>
      <c r="L22" s="85">
        <v>0</v>
      </c>
      <c r="M22" s="47">
        <v>0</v>
      </c>
      <c r="N22" s="381">
        <f>SUM(D22:M22)</f>
        <v>3</v>
      </c>
      <c r="O22" s="382">
        <f t="shared" si="1"/>
        <v>1.4150943396226416</v>
      </c>
      <c r="P22" s="359"/>
      <c r="Q22" s="82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</row>
    <row r="23" spans="2:31" ht="13.5" customHeight="1" x14ac:dyDescent="0.2">
      <c r="B23" s="372"/>
      <c r="C23" s="375" t="s">
        <v>137</v>
      </c>
      <c r="D23" s="85">
        <v>0</v>
      </c>
      <c r="E23" s="85">
        <v>0</v>
      </c>
      <c r="F23" s="85">
        <v>0</v>
      </c>
      <c r="G23" s="85">
        <v>3</v>
      </c>
      <c r="H23" s="85"/>
      <c r="I23" s="85">
        <v>1</v>
      </c>
      <c r="J23" s="85">
        <v>0</v>
      </c>
      <c r="K23" s="85">
        <v>0</v>
      </c>
      <c r="L23" s="85">
        <v>0</v>
      </c>
      <c r="M23" s="47">
        <v>0</v>
      </c>
      <c r="N23" s="381">
        <f>SUM(D23:M23)</f>
        <v>4</v>
      </c>
      <c r="O23" s="382">
        <f t="shared" si="1"/>
        <v>1.8867924528301887</v>
      </c>
      <c r="P23" s="359"/>
      <c r="Q23" s="82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</row>
    <row r="24" spans="2:31" ht="18" customHeight="1" x14ac:dyDescent="0.2">
      <c r="B24" s="374">
        <v>16</v>
      </c>
      <c r="C24" s="374"/>
      <c r="D24" s="86">
        <f>SUM(D25:D26)</f>
        <v>0</v>
      </c>
      <c r="E24" s="86">
        <f t="shared" ref="E24:M24" si="6">SUM(E25:E26)</f>
        <v>1</v>
      </c>
      <c r="F24" s="86">
        <f t="shared" si="6"/>
        <v>0</v>
      </c>
      <c r="G24" s="86">
        <f>SUM(G25:G26)</f>
        <v>9</v>
      </c>
      <c r="H24" s="86">
        <f t="shared" si="6"/>
        <v>9</v>
      </c>
      <c r="I24" s="86">
        <f t="shared" si="6"/>
        <v>2</v>
      </c>
      <c r="J24" s="86">
        <f t="shared" si="6"/>
        <v>0</v>
      </c>
      <c r="K24" s="86">
        <f t="shared" si="6"/>
        <v>0</v>
      </c>
      <c r="L24" s="86">
        <f t="shared" si="6"/>
        <v>0</v>
      </c>
      <c r="M24" s="86">
        <f t="shared" si="6"/>
        <v>5</v>
      </c>
      <c r="N24" s="383">
        <f>SUM(N25:N26)</f>
        <v>26</v>
      </c>
      <c r="O24" s="384">
        <f t="shared" si="1"/>
        <v>12.264150943396226</v>
      </c>
      <c r="P24" s="359"/>
      <c r="Q24" s="82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</row>
    <row r="25" spans="2:31" ht="13.5" customHeight="1" x14ac:dyDescent="0.2">
      <c r="B25" s="372"/>
      <c r="C25" s="375" t="s">
        <v>136</v>
      </c>
      <c r="D25" s="85">
        <v>0</v>
      </c>
      <c r="E25" s="85">
        <v>1</v>
      </c>
      <c r="F25" s="85">
        <v>0</v>
      </c>
      <c r="G25" s="85">
        <v>5</v>
      </c>
      <c r="H25" s="85">
        <v>7</v>
      </c>
      <c r="I25" s="85">
        <v>2</v>
      </c>
      <c r="J25" s="85">
        <v>0</v>
      </c>
      <c r="K25" s="85">
        <v>0</v>
      </c>
      <c r="L25" s="85">
        <v>0</v>
      </c>
      <c r="M25" s="85">
        <v>4</v>
      </c>
      <c r="N25" s="381">
        <f>SUM(D25:M25)</f>
        <v>19</v>
      </c>
      <c r="O25" s="382">
        <f t="shared" si="1"/>
        <v>8.9622641509433958</v>
      </c>
      <c r="P25" s="359"/>
      <c r="Q25" s="82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</row>
    <row r="26" spans="2:31" ht="13.5" customHeight="1" x14ac:dyDescent="0.2">
      <c r="B26" s="372"/>
      <c r="C26" s="375" t="s">
        <v>137</v>
      </c>
      <c r="D26" s="85">
        <v>0</v>
      </c>
      <c r="E26" s="85">
        <v>0</v>
      </c>
      <c r="F26" s="85">
        <v>0</v>
      </c>
      <c r="G26" s="85">
        <v>4</v>
      </c>
      <c r="H26" s="85">
        <v>2</v>
      </c>
      <c r="I26" s="85">
        <v>0</v>
      </c>
      <c r="J26" s="85">
        <v>0</v>
      </c>
      <c r="K26" s="85">
        <v>0</v>
      </c>
      <c r="L26" s="85">
        <v>0</v>
      </c>
      <c r="M26" s="85">
        <v>1</v>
      </c>
      <c r="N26" s="381">
        <f>SUM(D26:M26)</f>
        <v>7</v>
      </c>
      <c r="O26" s="382">
        <f t="shared" si="1"/>
        <v>3.3018867924528301</v>
      </c>
      <c r="P26" s="359"/>
      <c r="Q26" s="82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</row>
    <row r="27" spans="2:31" ht="18" customHeight="1" x14ac:dyDescent="0.2">
      <c r="B27" s="374">
        <v>17</v>
      </c>
      <c r="C27" s="374"/>
      <c r="D27" s="86">
        <f>SUM(D28:D29)</f>
        <v>1</v>
      </c>
      <c r="E27" s="86">
        <f t="shared" ref="E27:M27" si="7">SUM(E28:E29)</f>
        <v>14</v>
      </c>
      <c r="F27" s="86">
        <f t="shared" si="7"/>
        <v>3</v>
      </c>
      <c r="G27" s="86">
        <f>SUM(G28:G29)</f>
        <v>42</v>
      </c>
      <c r="H27" s="86">
        <f t="shared" si="7"/>
        <v>41</v>
      </c>
      <c r="I27" s="86">
        <f t="shared" si="7"/>
        <v>14</v>
      </c>
      <c r="J27" s="86">
        <f t="shared" si="7"/>
        <v>14</v>
      </c>
      <c r="K27" s="86">
        <f t="shared" si="7"/>
        <v>5</v>
      </c>
      <c r="L27" s="86">
        <f t="shared" si="7"/>
        <v>1</v>
      </c>
      <c r="M27" s="86">
        <f t="shared" si="7"/>
        <v>30</v>
      </c>
      <c r="N27" s="383">
        <f>SUM(N28:N29)</f>
        <v>165</v>
      </c>
      <c r="O27" s="384">
        <f t="shared" si="1"/>
        <v>77.830188679245282</v>
      </c>
      <c r="P27" s="359"/>
      <c r="Q27" s="82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</row>
    <row r="28" spans="2:31" ht="13.5" customHeight="1" x14ac:dyDescent="0.2">
      <c r="B28" s="372"/>
      <c r="C28" s="375" t="s">
        <v>136</v>
      </c>
      <c r="D28" s="85">
        <v>1</v>
      </c>
      <c r="E28" s="85">
        <v>10</v>
      </c>
      <c r="F28" s="85">
        <v>2</v>
      </c>
      <c r="G28" s="85">
        <v>21</v>
      </c>
      <c r="H28" s="85">
        <v>27</v>
      </c>
      <c r="I28" s="85">
        <v>12</v>
      </c>
      <c r="J28" s="85">
        <v>9</v>
      </c>
      <c r="K28" s="85">
        <v>1</v>
      </c>
      <c r="L28" s="85">
        <v>0</v>
      </c>
      <c r="M28" s="85">
        <v>23</v>
      </c>
      <c r="N28" s="381">
        <f>SUM(D28:M28)</f>
        <v>106</v>
      </c>
      <c r="O28" s="382">
        <f t="shared" si="1"/>
        <v>50</v>
      </c>
      <c r="P28" s="359"/>
      <c r="Q28" s="82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</row>
    <row r="29" spans="2:31" ht="13.5" customHeight="1" x14ac:dyDescent="0.2">
      <c r="B29" s="372"/>
      <c r="C29" s="375" t="s">
        <v>137</v>
      </c>
      <c r="D29" s="85">
        <v>0</v>
      </c>
      <c r="E29" s="85">
        <v>4</v>
      </c>
      <c r="F29" s="85">
        <v>1</v>
      </c>
      <c r="G29" s="85">
        <v>21</v>
      </c>
      <c r="H29" s="85">
        <v>14</v>
      </c>
      <c r="I29" s="85">
        <v>2</v>
      </c>
      <c r="J29" s="85">
        <v>5</v>
      </c>
      <c r="K29" s="85">
        <v>4</v>
      </c>
      <c r="L29" s="85">
        <v>1</v>
      </c>
      <c r="M29" s="85">
        <v>7</v>
      </c>
      <c r="N29" s="381">
        <f>SUM(D29:M29)</f>
        <v>59</v>
      </c>
      <c r="O29" s="382">
        <f t="shared" si="1"/>
        <v>27.830188679245282</v>
      </c>
      <c r="P29" s="359"/>
      <c r="Q29" s="82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</row>
    <row r="30" spans="2:31" ht="13.5" thickBot="1" x14ac:dyDescent="0.25">
      <c r="B30" s="372"/>
      <c r="C30" s="376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385"/>
      <c r="O30" s="386"/>
      <c r="P30" s="359"/>
      <c r="Q30" s="82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</row>
    <row r="31" spans="2:31" ht="20.25" customHeight="1" x14ac:dyDescent="0.2">
      <c r="B31" s="365" t="s">
        <v>5</v>
      </c>
      <c r="C31" s="365"/>
      <c r="D31" s="387">
        <f>SUM(D32:D33)</f>
        <v>1</v>
      </c>
      <c r="E31" s="366">
        <f t="shared" ref="E31:M31" si="8">SUM(E32:E33)</f>
        <v>15</v>
      </c>
      <c r="F31" s="366">
        <f t="shared" si="8"/>
        <v>3</v>
      </c>
      <c r="G31" s="366">
        <f>SUM(G32:G33)</f>
        <v>57</v>
      </c>
      <c r="H31" s="366">
        <f t="shared" si="8"/>
        <v>50</v>
      </c>
      <c r="I31" s="366">
        <f t="shared" si="8"/>
        <v>17</v>
      </c>
      <c r="J31" s="366">
        <f t="shared" si="8"/>
        <v>14</v>
      </c>
      <c r="K31" s="366">
        <f t="shared" si="8"/>
        <v>5</v>
      </c>
      <c r="L31" s="366">
        <f t="shared" si="8"/>
        <v>1</v>
      </c>
      <c r="M31" s="388">
        <f t="shared" si="8"/>
        <v>49</v>
      </c>
      <c r="N31" s="317">
        <f>SUM(N32:N33)</f>
        <v>212</v>
      </c>
      <c r="O31" s="818">
        <f>N31/$N$31*100</f>
        <v>100</v>
      </c>
      <c r="P31" s="359"/>
      <c r="Q31" s="82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</row>
    <row r="32" spans="2:31" x14ac:dyDescent="0.2">
      <c r="B32" s="289"/>
      <c r="C32" s="367" t="s">
        <v>138</v>
      </c>
      <c r="D32" s="389">
        <f>SUM(D10,D13,D16,D19,D22,D25,D28)</f>
        <v>1</v>
      </c>
      <c r="E32" s="368">
        <f t="shared" ref="E32:M33" si="9">SUM(E10,E13,E16,E19,E22,E25,E28)</f>
        <v>11</v>
      </c>
      <c r="F32" s="368">
        <f t="shared" si="9"/>
        <v>2</v>
      </c>
      <c r="G32" s="368">
        <f t="shared" si="9"/>
        <v>29</v>
      </c>
      <c r="H32" s="368">
        <f t="shared" si="9"/>
        <v>34</v>
      </c>
      <c r="I32" s="368">
        <f t="shared" si="9"/>
        <v>14</v>
      </c>
      <c r="J32" s="368">
        <f t="shared" si="9"/>
        <v>9</v>
      </c>
      <c r="K32" s="368">
        <f t="shared" si="9"/>
        <v>1</v>
      </c>
      <c r="L32" s="368">
        <f t="shared" si="9"/>
        <v>0</v>
      </c>
      <c r="M32" s="390">
        <f>SUM(M10,M13,M16,M19,M22,M25,M28)</f>
        <v>33</v>
      </c>
      <c r="N32" s="321">
        <f>SUM(N10,N13,N16,N19,N22,N25,N28)</f>
        <v>134</v>
      </c>
      <c r="O32" s="819">
        <f>N32/$N$31*100</f>
        <v>63.20754716981132</v>
      </c>
      <c r="P32" s="360"/>
      <c r="Q32" s="82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</row>
    <row r="33" spans="2:31" x14ac:dyDescent="0.2">
      <c r="B33" s="289"/>
      <c r="C33" s="367" t="s">
        <v>139</v>
      </c>
      <c r="D33" s="389">
        <f>SUM(D11,D14,D17,D20,D23,D26,D29)</f>
        <v>0</v>
      </c>
      <c r="E33" s="368">
        <f t="shared" si="9"/>
        <v>4</v>
      </c>
      <c r="F33" s="368">
        <f t="shared" si="9"/>
        <v>1</v>
      </c>
      <c r="G33" s="368">
        <f t="shared" si="9"/>
        <v>28</v>
      </c>
      <c r="H33" s="368">
        <f t="shared" si="9"/>
        <v>16</v>
      </c>
      <c r="I33" s="368">
        <f t="shared" si="9"/>
        <v>3</v>
      </c>
      <c r="J33" s="368">
        <f t="shared" si="9"/>
        <v>5</v>
      </c>
      <c r="K33" s="368">
        <f t="shared" si="9"/>
        <v>4</v>
      </c>
      <c r="L33" s="368">
        <f t="shared" si="9"/>
        <v>1</v>
      </c>
      <c r="M33" s="390">
        <f t="shared" si="9"/>
        <v>16</v>
      </c>
      <c r="N33" s="321">
        <f>SUM(N11,N14,N17,N20,N23,N26,N29)</f>
        <v>78</v>
      </c>
      <c r="O33" s="819">
        <f>N33/$N$31*100</f>
        <v>36.79245283018868</v>
      </c>
      <c r="P33" s="359"/>
      <c r="Q33" s="82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</row>
    <row r="34" spans="2:31" ht="6.75" customHeight="1" x14ac:dyDescent="0.2">
      <c r="B34" s="289"/>
      <c r="C34" s="369"/>
      <c r="D34" s="391"/>
      <c r="E34" s="370"/>
      <c r="F34" s="370"/>
      <c r="G34" s="370"/>
      <c r="H34" s="370"/>
      <c r="I34" s="370"/>
      <c r="J34" s="370"/>
      <c r="K34" s="370"/>
      <c r="L34" s="370"/>
      <c r="M34" s="392"/>
      <c r="N34" s="371"/>
      <c r="O34" s="820"/>
      <c r="P34" s="359"/>
      <c r="Q34" s="82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</row>
    <row r="35" spans="2:31" x14ac:dyDescent="0.2">
      <c r="P35" s="87"/>
      <c r="Q35" s="82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</row>
    <row r="36" spans="2:31" x14ac:dyDescent="0.2">
      <c r="P36" s="81"/>
      <c r="Q36" s="82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</row>
    <row r="37" spans="2:31" x14ac:dyDescent="0.2">
      <c r="P37" s="81"/>
      <c r="Q37" s="82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</row>
    <row r="38" spans="2:31" x14ac:dyDescent="0.2">
      <c r="B38" s="74"/>
      <c r="C38" s="89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1"/>
      <c r="O38" s="92"/>
    </row>
    <row r="39" spans="2:31" x14ac:dyDescent="0.2">
      <c r="B39" s="74"/>
      <c r="C39" s="89"/>
      <c r="I39" s="90"/>
      <c r="J39" s="90"/>
      <c r="K39" s="90"/>
      <c r="L39" s="90"/>
      <c r="M39" s="90"/>
      <c r="N39" s="93"/>
      <c r="O39" s="92"/>
    </row>
    <row r="40" spans="2:31" x14ac:dyDescent="0.2">
      <c r="B40" s="74"/>
      <c r="C40" s="89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3"/>
      <c r="O40" s="92"/>
      <c r="Z40" s="1">
        <f>210-134</f>
        <v>76</v>
      </c>
    </row>
    <row r="41" spans="2:31" ht="13.5" thickBot="1" x14ac:dyDescent="0.25">
      <c r="B41" s="74"/>
      <c r="C41" s="89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3"/>
      <c r="O41" s="92"/>
    </row>
    <row r="42" spans="2:31" ht="13.5" thickBot="1" x14ac:dyDescent="0.25">
      <c r="B42" s="74"/>
      <c r="C42" s="89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3"/>
      <c r="O42" s="92"/>
      <c r="S42" s="84" t="s">
        <v>84</v>
      </c>
      <c r="T42" s="84" t="s">
        <v>87</v>
      </c>
      <c r="U42" s="84" t="s">
        <v>88</v>
      </c>
      <c r="V42" s="84" t="s">
        <v>89</v>
      </c>
      <c r="W42" s="84" t="s">
        <v>92</v>
      </c>
      <c r="X42" s="94" t="s">
        <v>11</v>
      </c>
    </row>
    <row r="43" spans="2:31" x14ac:dyDescent="0.2">
      <c r="B43" s="74"/>
      <c r="C43" s="89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3"/>
      <c r="O43" s="92"/>
      <c r="S43" s="95">
        <f t="shared" ref="S43:X43" si="10">SUM(S44:S45)</f>
        <v>15</v>
      </c>
      <c r="T43" s="95">
        <f t="shared" si="10"/>
        <v>50</v>
      </c>
      <c r="U43" s="95">
        <f t="shared" si="10"/>
        <v>17</v>
      </c>
      <c r="V43" s="95">
        <f t="shared" si="10"/>
        <v>14</v>
      </c>
      <c r="W43" s="95">
        <f t="shared" si="10"/>
        <v>49</v>
      </c>
      <c r="X43" s="95">
        <f t="shared" si="10"/>
        <v>10</v>
      </c>
      <c r="Y43" s="32">
        <f>SUM(Y44:Y45)</f>
        <v>57</v>
      </c>
      <c r="Z43" s="1">
        <f>SUM(S43:Y43)</f>
        <v>212</v>
      </c>
    </row>
    <row r="44" spans="2:31" x14ac:dyDescent="0.2">
      <c r="B44" s="74"/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3"/>
      <c r="O44" s="92"/>
      <c r="R44" s="1" t="s">
        <v>52</v>
      </c>
      <c r="S44" s="96">
        <v>11</v>
      </c>
      <c r="T44" s="96">
        <v>34</v>
      </c>
      <c r="U44" s="96">
        <v>14</v>
      </c>
      <c r="V44" s="96">
        <v>9</v>
      </c>
      <c r="W44" s="96">
        <v>33</v>
      </c>
      <c r="X44" s="96">
        <v>4</v>
      </c>
      <c r="Y44" s="32">
        <v>29</v>
      </c>
      <c r="Z44" s="1">
        <f>SUM(S44:Y44)</f>
        <v>134</v>
      </c>
    </row>
    <row r="45" spans="2:31" x14ac:dyDescent="0.2">
      <c r="B45" s="74"/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3"/>
      <c r="O45" s="92"/>
      <c r="R45" s="1" t="s">
        <v>53</v>
      </c>
      <c r="S45" s="96">
        <v>4</v>
      </c>
      <c r="T45" s="96">
        <v>16</v>
      </c>
      <c r="U45" s="96">
        <v>3</v>
      </c>
      <c r="V45" s="96">
        <v>5</v>
      </c>
      <c r="W45" s="96">
        <v>16</v>
      </c>
      <c r="X45" s="96">
        <v>6</v>
      </c>
      <c r="Y45" s="32">
        <v>28</v>
      </c>
      <c r="Z45" s="1">
        <f>SUM(S45:Y45)</f>
        <v>78</v>
      </c>
    </row>
    <row r="46" spans="2:31" ht="13.5" thickBot="1" x14ac:dyDescent="0.25">
      <c r="B46" s="74"/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3"/>
      <c r="O46" s="92"/>
      <c r="R46" s="88"/>
    </row>
    <row r="47" spans="2:31" x14ac:dyDescent="0.2">
      <c r="B47" s="74"/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3"/>
      <c r="O47" s="92"/>
    </row>
    <row r="48" spans="2:31" x14ac:dyDescent="0.2">
      <c r="B48" s="74"/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3"/>
      <c r="O48" s="92"/>
    </row>
    <row r="49" spans="2:22" ht="13.5" thickBot="1" x14ac:dyDescent="0.25">
      <c r="B49" s="74"/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3"/>
      <c r="O49" s="92"/>
    </row>
    <row r="50" spans="2:22" ht="13.5" thickBot="1" x14ac:dyDescent="0.25">
      <c r="B50" s="74"/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3"/>
      <c r="O50" s="92"/>
      <c r="S50" s="84" t="s">
        <v>83</v>
      </c>
      <c r="T50" s="84" t="s">
        <v>91</v>
      </c>
      <c r="U50" s="84" t="s">
        <v>85</v>
      </c>
      <c r="V50" s="84" t="s">
        <v>90</v>
      </c>
    </row>
    <row r="51" spans="2:22" x14ac:dyDescent="0.2">
      <c r="B51" s="74"/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3"/>
      <c r="O51" s="92"/>
      <c r="S51" s="95">
        <f>SUM(S52:S53)</f>
        <v>1</v>
      </c>
      <c r="T51" s="95">
        <f>SUM(T52:T53)</f>
        <v>1</v>
      </c>
      <c r="U51" s="95">
        <f>SUM(U52:U53)</f>
        <v>3</v>
      </c>
      <c r="V51" s="95">
        <f>SUM(V52:V53)</f>
        <v>5</v>
      </c>
    </row>
    <row r="52" spans="2:22" x14ac:dyDescent="0.2">
      <c r="B52" s="74"/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3"/>
      <c r="O52" s="92"/>
      <c r="S52" s="96">
        <v>1</v>
      </c>
      <c r="T52" s="97">
        <v>0</v>
      </c>
      <c r="U52" s="96">
        <v>2</v>
      </c>
      <c r="V52" s="96">
        <v>1</v>
      </c>
    </row>
    <row r="53" spans="2:22" x14ac:dyDescent="0.2">
      <c r="B53" s="74"/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3"/>
      <c r="O53" s="92"/>
      <c r="S53" s="96">
        <v>0</v>
      </c>
      <c r="T53" s="96">
        <v>1</v>
      </c>
      <c r="U53" s="96">
        <v>1</v>
      </c>
      <c r="V53" s="96">
        <v>4</v>
      </c>
    </row>
    <row r="54" spans="2:22" x14ac:dyDescent="0.2">
      <c r="B54" s="74"/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3"/>
      <c r="O54" s="92"/>
    </row>
    <row r="55" spans="2:22" x14ac:dyDescent="0.2">
      <c r="B55" s="74"/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3"/>
      <c r="O55" s="92"/>
    </row>
    <row r="56" spans="2:22" x14ac:dyDescent="0.2">
      <c r="B56" s="74"/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3"/>
      <c r="O56" s="92"/>
    </row>
    <row r="57" spans="2:22" x14ac:dyDescent="0.2">
      <c r="B57" s="74"/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3"/>
      <c r="O57" s="92"/>
    </row>
    <row r="58" spans="2:22" x14ac:dyDescent="0.2">
      <c r="B58" s="74"/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3"/>
      <c r="O58" s="92"/>
    </row>
    <row r="59" spans="2:22" x14ac:dyDescent="0.2">
      <c r="B59" s="74"/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3"/>
      <c r="O59" s="92"/>
    </row>
    <row r="60" spans="2:22" x14ac:dyDescent="0.2">
      <c r="B60" s="74"/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3"/>
      <c r="O60" s="92"/>
    </row>
    <row r="61" spans="2:22" ht="24.75" customHeight="1" x14ac:dyDescent="0.2">
      <c r="B61" s="847" t="s">
        <v>158</v>
      </c>
      <c r="C61" s="847"/>
      <c r="D61" s="847"/>
      <c r="E61" s="847"/>
      <c r="F61" s="847"/>
      <c r="G61" s="847"/>
      <c r="H61" s="847"/>
      <c r="I61" s="847"/>
      <c r="J61" s="847"/>
      <c r="K61" s="847"/>
      <c r="L61" s="847"/>
      <c r="M61" s="847"/>
      <c r="N61" s="847"/>
      <c r="O61" s="847"/>
      <c r="P61" s="8"/>
      <c r="Q61" s="8"/>
      <c r="R61" s="8"/>
    </row>
    <row r="62" spans="2:22" ht="12.75" customHeight="1" x14ac:dyDescent="0.2">
      <c r="B62" s="847" t="s">
        <v>340</v>
      </c>
      <c r="C62" s="847"/>
      <c r="D62" s="847"/>
      <c r="E62" s="847"/>
      <c r="F62" s="847"/>
      <c r="G62" s="847"/>
      <c r="H62" s="847"/>
      <c r="I62" s="847"/>
      <c r="J62" s="847"/>
      <c r="K62" s="847"/>
      <c r="L62" s="847"/>
      <c r="M62" s="847"/>
      <c r="N62" s="847"/>
      <c r="O62" s="847"/>
      <c r="P62" s="9"/>
      <c r="Q62" s="9"/>
      <c r="R62" s="9"/>
    </row>
    <row r="63" spans="2:22" ht="20.25" customHeight="1" x14ac:dyDescent="0.2">
      <c r="B63" s="53" t="s">
        <v>110</v>
      </c>
      <c r="C63" s="54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3"/>
    </row>
    <row r="64" spans="2:22" x14ac:dyDescent="0.2">
      <c r="B64" s="58" t="s">
        <v>111</v>
      </c>
      <c r="C64" s="54"/>
      <c r="D64" s="8"/>
      <c r="E64" s="8"/>
      <c r="F64" s="8"/>
      <c r="G64" s="8"/>
      <c r="H64" s="8"/>
      <c r="I64" s="53" t="s">
        <v>112</v>
      </c>
      <c r="J64" s="8"/>
      <c r="K64" s="8"/>
      <c r="L64" s="8"/>
      <c r="M64" s="8"/>
      <c r="N64" s="8"/>
    </row>
    <row r="65" spans="2:15" x14ac:dyDescent="0.2">
      <c r="B65" s="58" t="s">
        <v>113</v>
      </c>
      <c r="C65" s="54"/>
      <c r="D65" s="8"/>
      <c r="E65" s="8"/>
      <c r="F65" s="8"/>
      <c r="G65" s="8"/>
      <c r="H65" s="8"/>
      <c r="I65" s="58" t="s">
        <v>114</v>
      </c>
      <c r="J65" s="8"/>
      <c r="K65" s="8"/>
      <c r="L65" s="8"/>
      <c r="M65" s="9"/>
      <c r="N65" s="9"/>
    </row>
    <row r="66" spans="2:15" x14ac:dyDescent="0.2">
      <c r="B66" s="58" t="s">
        <v>115</v>
      </c>
      <c r="C66" s="54"/>
      <c r="D66" s="54"/>
      <c r="E66" s="55"/>
      <c r="F66" s="53"/>
      <c r="G66" s="53"/>
      <c r="H66" s="53"/>
      <c r="I66" s="53" t="s">
        <v>118</v>
      </c>
      <c r="J66" s="53"/>
      <c r="K66" s="53"/>
      <c r="L66" s="53"/>
    </row>
    <row r="67" spans="2:15" x14ac:dyDescent="0.2">
      <c r="B67" s="53" t="s">
        <v>117</v>
      </c>
      <c r="C67" s="54"/>
      <c r="D67" s="17"/>
      <c r="E67" s="55"/>
      <c r="F67" s="53"/>
      <c r="G67" s="53"/>
      <c r="H67" s="53"/>
      <c r="I67" s="53" t="s">
        <v>120</v>
      </c>
      <c r="K67" s="53"/>
      <c r="L67" s="53"/>
    </row>
    <row r="68" spans="2:15" x14ac:dyDescent="0.2">
      <c r="B68" s="53" t="s">
        <v>119</v>
      </c>
      <c r="C68" s="54"/>
      <c r="D68" s="17"/>
      <c r="E68" s="55"/>
      <c r="F68" s="53"/>
      <c r="G68" s="53"/>
      <c r="H68" s="53"/>
      <c r="I68" s="53" t="s">
        <v>122</v>
      </c>
      <c r="K68" s="53"/>
      <c r="L68" s="53"/>
    </row>
    <row r="69" spans="2:15" x14ac:dyDescent="0.2">
      <c r="B69" s="53" t="s">
        <v>121</v>
      </c>
      <c r="C69" s="54"/>
      <c r="D69" s="17"/>
      <c r="E69" s="55"/>
      <c r="H69" s="62"/>
      <c r="J69" s="58"/>
      <c r="K69" s="62"/>
      <c r="L69" s="62"/>
    </row>
    <row r="70" spans="2:15" x14ac:dyDescent="0.2">
      <c r="C70" s="54"/>
      <c r="D70" s="17"/>
      <c r="E70" s="55"/>
      <c r="J70" s="53"/>
    </row>
    <row r="71" spans="2:15" x14ac:dyDescent="0.2">
      <c r="B71" s="98"/>
      <c r="D71" s="17"/>
      <c r="E71" s="55"/>
      <c r="H71" s="55"/>
      <c r="J71" s="53"/>
      <c r="K71" s="55"/>
      <c r="L71" s="55"/>
    </row>
    <row r="72" spans="2:15" ht="23.25" x14ac:dyDescent="0.35">
      <c r="B72" s="98"/>
      <c r="D72" s="17"/>
      <c r="E72" s="55"/>
      <c r="H72" s="55"/>
      <c r="J72" s="53"/>
      <c r="K72" s="55"/>
      <c r="L72" s="55"/>
      <c r="O72" s="99"/>
    </row>
    <row r="73" spans="2:15" x14ac:dyDescent="0.2">
      <c r="D73" s="17"/>
      <c r="E73" s="55"/>
      <c r="H73" s="55"/>
      <c r="J73" s="53"/>
      <c r="K73" s="55"/>
      <c r="L73" s="55"/>
    </row>
  </sheetData>
  <mergeCells count="8">
    <mergeCell ref="B61:O61"/>
    <mergeCell ref="B62:O62"/>
    <mergeCell ref="B9:C9"/>
    <mergeCell ref="B1:O1"/>
    <mergeCell ref="B3:O3"/>
    <mergeCell ref="B4:O4"/>
    <mergeCell ref="B5:O5"/>
    <mergeCell ref="D7:M7"/>
  </mergeCells>
  <printOptions horizontalCentered="1" verticalCentered="1"/>
  <pageMargins left="0" right="0" top="0" bottom="0" header="0" footer="0"/>
  <pageSetup paperSize="9" scale="65" orientation="portrait" r:id="rId1"/>
  <colBreaks count="1" manualBreakCount="1">
    <brk id="15" max="1048575" man="1"/>
  </colBreaks>
  <ignoredErrors>
    <ignoredError sqref="N12:N2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AN89"/>
  <sheetViews>
    <sheetView showGridLines="0" view="pageBreakPreview" topLeftCell="A54" zoomScaleNormal="110" zoomScaleSheetLayoutView="100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15.7109375" style="1" customWidth="1"/>
    <col min="3" max="3" width="6.140625" style="1" customWidth="1"/>
    <col min="4" max="4" width="7.42578125" style="1" customWidth="1"/>
    <col min="5" max="5" width="7" style="1" customWidth="1"/>
    <col min="6" max="6" width="7.7109375" style="1" customWidth="1"/>
    <col min="7" max="8" width="6.140625" style="1" customWidth="1"/>
    <col min="9" max="9" width="7.28515625" style="1" customWidth="1"/>
    <col min="10" max="22" width="7.42578125" style="1" customWidth="1"/>
    <col min="23" max="23" width="10.28515625" style="1" customWidth="1"/>
    <col min="24" max="16384" width="11.42578125" style="1"/>
  </cols>
  <sheetData>
    <row r="1" spans="2:40" ht="15.75" x14ac:dyDescent="0.2">
      <c r="B1" s="858" t="s">
        <v>322</v>
      </c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  <c r="R1" s="858"/>
      <c r="S1" s="858"/>
      <c r="T1" s="858"/>
      <c r="U1" s="858"/>
      <c r="V1" s="858"/>
      <c r="W1" s="858"/>
      <c r="X1" s="858"/>
    </row>
    <row r="2" spans="2:40" ht="15.75" x14ac:dyDescent="0.2">
      <c r="B2" s="63" t="s">
        <v>43</v>
      </c>
      <c r="C2" s="64"/>
      <c r="D2" s="64"/>
      <c r="E2" s="64"/>
      <c r="F2" s="100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27"/>
      <c r="X2" s="27"/>
    </row>
    <row r="3" spans="2:40" ht="15.75" x14ac:dyDescent="0.2">
      <c r="B3" s="859" t="s">
        <v>140</v>
      </c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  <c r="N3" s="859"/>
      <c r="O3" s="859"/>
      <c r="P3" s="859"/>
      <c r="Q3" s="859"/>
      <c r="R3" s="859"/>
      <c r="S3" s="859"/>
      <c r="T3" s="859"/>
      <c r="U3" s="859"/>
      <c r="V3" s="859"/>
      <c r="W3" s="859"/>
      <c r="X3" s="859"/>
    </row>
    <row r="4" spans="2:40" ht="15.75" x14ac:dyDescent="0.2">
      <c r="B4" s="859" t="s">
        <v>2</v>
      </c>
      <c r="C4" s="859"/>
      <c r="D4" s="859"/>
      <c r="E4" s="859"/>
      <c r="F4" s="859"/>
      <c r="G4" s="859"/>
      <c r="H4" s="859"/>
      <c r="I4" s="859"/>
      <c r="J4" s="859"/>
      <c r="K4" s="859"/>
      <c r="L4" s="859"/>
      <c r="M4" s="859"/>
      <c r="N4" s="859"/>
      <c r="O4" s="859"/>
      <c r="P4" s="859"/>
      <c r="Q4" s="859"/>
      <c r="R4" s="859"/>
      <c r="S4" s="859"/>
      <c r="T4" s="859"/>
      <c r="U4" s="859"/>
      <c r="V4" s="859"/>
      <c r="W4" s="859"/>
      <c r="X4" s="859"/>
      <c r="AN4" s="101"/>
    </row>
    <row r="5" spans="2:40" ht="15.75" x14ac:dyDescent="0.2">
      <c r="B5" s="859">
        <v>2019</v>
      </c>
      <c r="C5" s="859"/>
      <c r="D5" s="859"/>
      <c r="E5" s="859"/>
      <c r="F5" s="859"/>
      <c r="G5" s="859"/>
      <c r="H5" s="859"/>
      <c r="I5" s="859"/>
      <c r="J5" s="859"/>
      <c r="K5" s="859"/>
      <c r="L5" s="859"/>
      <c r="M5" s="859"/>
      <c r="N5" s="859"/>
      <c r="O5" s="859"/>
      <c r="P5" s="859"/>
      <c r="Q5" s="859"/>
      <c r="R5" s="859"/>
      <c r="S5" s="859"/>
      <c r="T5" s="859"/>
      <c r="U5" s="859"/>
      <c r="V5" s="859"/>
      <c r="W5" s="859"/>
      <c r="X5" s="859"/>
      <c r="AN5" s="101"/>
    </row>
    <row r="6" spans="2:40" ht="18.75" customHeight="1" x14ac:dyDescent="0.2">
      <c r="B6" s="361"/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361"/>
      <c r="X6" s="361"/>
      <c r="AN6" s="101"/>
    </row>
    <row r="7" spans="2:40" ht="20.25" customHeight="1" thickBot="1" x14ac:dyDescent="0.25">
      <c r="B7" s="393" t="s">
        <v>3</v>
      </c>
      <c r="C7" s="860" t="s">
        <v>141</v>
      </c>
      <c r="D7" s="860"/>
      <c r="E7" s="860"/>
      <c r="F7" s="860"/>
      <c r="G7" s="860"/>
      <c r="H7" s="860"/>
      <c r="I7" s="860"/>
      <c r="J7" s="860"/>
      <c r="K7" s="860"/>
      <c r="L7" s="860"/>
      <c r="M7" s="860"/>
      <c r="N7" s="860"/>
      <c r="O7" s="860"/>
      <c r="P7" s="860"/>
      <c r="Q7" s="860"/>
      <c r="R7" s="860"/>
      <c r="S7" s="860"/>
      <c r="T7" s="860"/>
      <c r="U7" s="860"/>
      <c r="V7" s="860"/>
      <c r="W7" s="860" t="s">
        <v>5</v>
      </c>
      <c r="X7" s="860"/>
      <c r="AN7" s="101"/>
    </row>
    <row r="8" spans="2:40" ht="25.5" customHeight="1" thickBot="1" x14ac:dyDescent="0.25">
      <c r="B8" s="394" t="s">
        <v>127</v>
      </c>
      <c r="C8" s="412">
        <v>120</v>
      </c>
      <c r="D8" s="412">
        <v>243</v>
      </c>
      <c r="E8" s="412">
        <v>265</v>
      </c>
      <c r="F8" s="412">
        <v>381</v>
      </c>
      <c r="G8" s="412">
        <v>394</v>
      </c>
      <c r="H8" s="412">
        <v>413</v>
      </c>
      <c r="I8" s="412">
        <v>415</v>
      </c>
      <c r="J8" s="412">
        <v>421</v>
      </c>
      <c r="K8" s="412">
        <v>423</v>
      </c>
      <c r="L8" s="412">
        <v>454</v>
      </c>
      <c r="M8" s="412">
        <v>455</v>
      </c>
      <c r="N8" s="412">
        <v>462</v>
      </c>
      <c r="O8" s="412">
        <v>523</v>
      </c>
      <c r="P8" s="412">
        <v>573</v>
      </c>
      <c r="Q8" s="412">
        <v>575</v>
      </c>
      <c r="R8" s="412">
        <v>742</v>
      </c>
      <c r="S8" s="412">
        <v>782</v>
      </c>
      <c r="T8" s="412">
        <v>941</v>
      </c>
      <c r="U8" s="412">
        <v>943</v>
      </c>
      <c r="V8" s="412">
        <v>984</v>
      </c>
      <c r="W8" s="421" t="s">
        <v>49</v>
      </c>
      <c r="X8" s="422" t="s">
        <v>142</v>
      </c>
      <c r="AN8" s="101"/>
    </row>
    <row r="9" spans="2:40" ht="18" customHeight="1" x14ac:dyDescent="0.2">
      <c r="B9" s="402" t="s">
        <v>48</v>
      </c>
      <c r="C9" s="413">
        <f t="shared" ref="C9:V9" si="0">SUM(C10:C11)</f>
        <v>0</v>
      </c>
      <c r="D9" s="414">
        <f t="shared" si="0"/>
        <v>0</v>
      </c>
      <c r="E9" s="414">
        <f t="shared" si="0"/>
        <v>9</v>
      </c>
      <c r="F9" s="414">
        <f t="shared" si="0"/>
        <v>0</v>
      </c>
      <c r="G9" s="414">
        <f t="shared" si="0"/>
        <v>0</v>
      </c>
      <c r="H9" s="414">
        <f t="shared" si="0"/>
        <v>0</v>
      </c>
      <c r="I9" s="414">
        <f t="shared" si="0"/>
        <v>0</v>
      </c>
      <c r="J9" s="414">
        <f t="shared" si="0"/>
        <v>0</v>
      </c>
      <c r="K9" s="414">
        <f t="shared" si="0"/>
        <v>0</v>
      </c>
      <c r="L9" s="414">
        <f t="shared" si="0"/>
        <v>0</v>
      </c>
      <c r="M9" s="414">
        <f t="shared" si="0"/>
        <v>0</v>
      </c>
      <c r="N9" s="414">
        <f t="shared" si="0"/>
        <v>0</v>
      </c>
      <c r="O9" s="414">
        <f t="shared" si="0"/>
        <v>0</v>
      </c>
      <c r="P9" s="414">
        <f t="shared" si="0"/>
        <v>0</v>
      </c>
      <c r="Q9" s="414">
        <f t="shared" si="0"/>
        <v>0</v>
      </c>
      <c r="R9" s="414">
        <f t="shared" si="0"/>
        <v>0</v>
      </c>
      <c r="S9" s="414">
        <f t="shared" si="0"/>
        <v>0</v>
      </c>
      <c r="T9" s="414">
        <f t="shared" si="0"/>
        <v>0</v>
      </c>
      <c r="U9" s="414">
        <f>SUM(U10:U11)</f>
        <v>0</v>
      </c>
      <c r="V9" s="415">
        <f t="shared" si="0"/>
        <v>0</v>
      </c>
      <c r="W9" s="423">
        <f t="shared" ref="W9:W29" si="1">SUM(C9:V9)</f>
        <v>9</v>
      </c>
      <c r="X9" s="424">
        <f>W9/$W$31*100</f>
        <v>4.2452830188679247</v>
      </c>
      <c r="AN9" s="101"/>
    </row>
    <row r="10" spans="2:40" ht="15" customHeight="1" x14ac:dyDescent="0.2">
      <c r="B10" s="403" t="s">
        <v>8</v>
      </c>
      <c r="C10" s="416">
        <v>0</v>
      </c>
      <c r="D10" s="263">
        <v>0</v>
      </c>
      <c r="E10" s="263">
        <v>4</v>
      </c>
      <c r="F10" s="263">
        <v>0</v>
      </c>
      <c r="G10" s="263">
        <v>0</v>
      </c>
      <c r="H10" s="263">
        <v>0</v>
      </c>
      <c r="I10" s="263">
        <v>0</v>
      </c>
      <c r="J10" s="263">
        <v>0</v>
      </c>
      <c r="K10" s="263">
        <v>0</v>
      </c>
      <c r="L10" s="263">
        <v>0</v>
      </c>
      <c r="M10" s="263">
        <v>0</v>
      </c>
      <c r="N10" s="263">
        <v>0</v>
      </c>
      <c r="O10" s="263">
        <v>0</v>
      </c>
      <c r="P10" s="263">
        <v>0</v>
      </c>
      <c r="Q10" s="263">
        <v>0</v>
      </c>
      <c r="R10" s="263">
        <v>0</v>
      </c>
      <c r="S10" s="263">
        <v>0</v>
      </c>
      <c r="T10" s="263">
        <v>0</v>
      </c>
      <c r="U10" s="263">
        <v>0</v>
      </c>
      <c r="V10" s="417">
        <v>0</v>
      </c>
      <c r="W10" s="425">
        <f t="shared" si="1"/>
        <v>4</v>
      </c>
      <c r="X10" s="426">
        <f>W10/$W$31*100</f>
        <v>1.8867924528301887</v>
      </c>
      <c r="AN10" s="101"/>
    </row>
    <row r="11" spans="2:40" ht="15" customHeight="1" x14ac:dyDescent="0.2">
      <c r="B11" s="404" t="s">
        <v>9</v>
      </c>
      <c r="C11" s="416">
        <v>0</v>
      </c>
      <c r="D11" s="263">
        <v>0</v>
      </c>
      <c r="E11" s="263">
        <v>5</v>
      </c>
      <c r="F11" s="263">
        <v>0</v>
      </c>
      <c r="G11" s="263">
        <v>0</v>
      </c>
      <c r="H11" s="263">
        <v>0</v>
      </c>
      <c r="I11" s="263">
        <v>0</v>
      </c>
      <c r="J11" s="263">
        <v>0</v>
      </c>
      <c r="K11" s="263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v>0</v>
      </c>
      <c r="Q11" s="263">
        <v>0</v>
      </c>
      <c r="R11" s="263">
        <v>0</v>
      </c>
      <c r="S11" s="263">
        <v>0</v>
      </c>
      <c r="T11" s="263">
        <v>0</v>
      </c>
      <c r="U11" s="263">
        <v>0</v>
      </c>
      <c r="V11" s="417">
        <v>0</v>
      </c>
      <c r="W11" s="425">
        <f t="shared" si="1"/>
        <v>5</v>
      </c>
      <c r="X11" s="426">
        <f>W11/$W$31*100</f>
        <v>2.358490566037736</v>
      </c>
      <c r="AN11" s="101"/>
    </row>
    <row r="12" spans="2:40" ht="15" customHeight="1" x14ac:dyDescent="0.2">
      <c r="B12" s="402">
        <v>11</v>
      </c>
      <c r="C12" s="416">
        <f t="shared" ref="C12:V12" si="2">SUM(C13:C14)</f>
        <v>0</v>
      </c>
      <c r="D12" s="263">
        <f t="shared" si="2"/>
        <v>0</v>
      </c>
      <c r="E12" s="263">
        <f t="shared" si="2"/>
        <v>2</v>
      </c>
      <c r="F12" s="263">
        <f t="shared" si="2"/>
        <v>0</v>
      </c>
      <c r="G12" s="263">
        <f t="shared" si="2"/>
        <v>0</v>
      </c>
      <c r="H12" s="263">
        <f t="shared" si="2"/>
        <v>0</v>
      </c>
      <c r="I12" s="263">
        <f t="shared" si="2"/>
        <v>0</v>
      </c>
      <c r="J12" s="263">
        <f t="shared" si="2"/>
        <v>0</v>
      </c>
      <c r="K12" s="263">
        <f t="shared" si="2"/>
        <v>0</v>
      </c>
      <c r="L12" s="263">
        <f t="shared" si="2"/>
        <v>0</v>
      </c>
      <c r="M12" s="263">
        <f t="shared" si="2"/>
        <v>0</v>
      </c>
      <c r="N12" s="263">
        <f t="shared" si="2"/>
        <v>0</v>
      </c>
      <c r="O12" s="263">
        <f t="shared" si="2"/>
        <v>0</v>
      </c>
      <c r="P12" s="263">
        <f t="shared" si="2"/>
        <v>0</v>
      </c>
      <c r="Q12" s="263">
        <f t="shared" si="2"/>
        <v>0</v>
      </c>
      <c r="R12" s="263">
        <f t="shared" si="2"/>
        <v>0</v>
      </c>
      <c r="S12" s="263">
        <f t="shared" si="2"/>
        <v>0</v>
      </c>
      <c r="T12" s="263">
        <f t="shared" si="2"/>
        <v>0</v>
      </c>
      <c r="U12" s="263">
        <f>SUM(U13:U14)</f>
        <v>0</v>
      </c>
      <c r="V12" s="417">
        <f t="shared" si="2"/>
        <v>0</v>
      </c>
      <c r="W12" s="427">
        <f t="shared" si="1"/>
        <v>2</v>
      </c>
      <c r="X12" s="428">
        <f>W12/$W$31*100</f>
        <v>0.94339622641509435</v>
      </c>
      <c r="AN12" s="101"/>
    </row>
    <row r="13" spans="2:40" ht="15" customHeight="1" x14ac:dyDescent="0.2">
      <c r="B13" s="403" t="s">
        <v>8</v>
      </c>
      <c r="C13" s="416">
        <v>0</v>
      </c>
      <c r="D13" s="263">
        <v>0</v>
      </c>
      <c r="E13" s="263">
        <v>0</v>
      </c>
      <c r="F13" s="263">
        <v>0</v>
      </c>
      <c r="G13" s="263">
        <v>0</v>
      </c>
      <c r="H13" s="263">
        <v>0</v>
      </c>
      <c r="I13" s="263">
        <v>0</v>
      </c>
      <c r="J13" s="263">
        <v>0</v>
      </c>
      <c r="K13" s="263">
        <v>0</v>
      </c>
      <c r="L13" s="263">
        <v>0</v>
      </c>
      <c r="M13" s="263">
        <v>0</v>
      </c>
      <c r="N13" s="263">
        <v>0</v>
      </c>
      <c r="O13" s="263">
        <v>0</v>
      </c>
      <c r="P13" s="263">
        <v>0</v>
      </c>
      <c r="Q13" s="263">
        <v>0</v>
      </c>
      <c r="R13" s="263">
        <v>0</v>
      </c>
      <c r="S13" s="263">
        <v>0</v>
      </c>
      <c r="T13" s="263">
        <v>0</v>
      </c>
      <c r="U13" s="263">
        <v>0</v>
      </c>
      <c r="V13" s="417">
        <v>0</v>
      </c>
      <c r="W13" s="425">
        <f t="shared" si="1"/>
        <v>0</v>
      </c>
      <c r="X13" s="428">
        <f t="shared" ref="X13:X14" si="3">W13/$W$31*100</f>
        <v>0</v>
      </c>
      <c r="AN13" s="101"/>
    </row>
    <row r="14" spans="2:40" ht="15" customHeight="1" x14ac:dyDescent="0.25">
      <c r="B14" s="404" t="s">
        <v>9</v>
      </c>
      <c r="C14" s="416">
        <v>0</v>
      </c>
      <c r="D14" s="263">
        <v>0</v>
      </c>
      <c r="E14" s="263">
        <v>2</v>
      </c>
      <c r="F14" s="263">
        <v>0</v>
      </c>
      <c r="G14" s="263">
        <v>0</v>
      </c>
      <c r="H14" s="263">
        <v>0</v>
      </c>
      <c r="I14" s="263">
        <v>0</v>
      </c>
      <c r="J14" s="263">
        <v>0</v>
      </c>
      <c r="K14" s="263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63">
        <v>0</v>
      </c>
      <c r="S14" s="263">
        <v>0</v>
      </c>
      <c r="T14" s="263">
        <v>0</v>
      </c>
      <c r="U14" s="263">
        <v>0</v>
      </c>
      <c r="V14" s="417">
        <v>0</v>
      </c>
      <c r="W14" s="425">
        <f t="shared" si="1"/>
        <v>2</v>
      </c>
      <c r="X14" s="426">
        <f t="shared" si="3"/>
        <v>0.94339622641509435</v>
      </c>
      <c r="Y14"/>
      <c r="Z14"/>
      <c r="AA14"/>
      <c r="AB14"/>
      <c r="AC14"/>
      <c r="AD14"/>
      <c r="AE14"/>
      <c r="AF14"/>
      <c r="AG14"/>
      <c r="AN14" s="101"/>
    </row>
    <row r="15" spans="2:40" ht="18" customHeight="1" x14ac:dyDescent="0.2">
      <c r="B15" s="402">
        <v>12</v>
      </c>
      <c r="C15" s="416">
        <f t="shared" ref="C15:V15" si="4">SUM(C16:C17)</f>
        <v>0</v>
      </c>
      <c r="D15" s="263">
        <f t="shared" si="4"/>
        <v>0</v>
      </c>
      <c r="E15" s="263">
        <f t="shared" si="4"/>
        <v>1</v>
      </c>
      <c r="F15" s="263">
        <f t="shared" si="4"/>
        <v>0</v>
      </c>
      <c r="G15" s="263">
        <f t="shared" si="4"/>
        <v>0</v>
      </c>
      <c r="H15" s="263">
        <f t="shared" si="4"/>
        <v>0</v>
      </c>
      <c r="I15" s="263">
        <f t="shared" si="4"/>
        <v>0</v>
      </c>
      <c r="J15" s="263">
        <f t="shared" si="4"/>
        <v>0</v>
      </c>
      <c r="K15" s="263">
        <f t="shared" si="4"/>
        <v>0</v>
      </c>
      <c r="L15" s="263">
        <f t="shared" si="4"/>
        <v>0</v>
      </c>
      <c r="M15" s="263">
        <f t="shared" si="4"/>
        <v>0</v>
      </c>
      <c r="N15" s="263">
        <f t="shared" si="4"/>
        <v>0</v>
      </c>
      <c r="O15" s="263">
        <f t="shared" si="4"/>
        <v>0</v>
      </c>
      <c r="P15" s="263">
        <f t="shared" si="4"/>
        <v>0</v>
      </c>
      <c r="Q15" s="263">
        <f t="shared" si="4"/>
        <v>0</v>
      </c>
      <c r="R15" s="263">
        <f t="shared" si="4"/>
        <v>0</v>
      </c>
      <c r="S15" s="263">
        <f t="shared" si="4"/>
        <v>0</v>
      </c>
      <c r="T15" s="263">
        <f t="shared" si="4"/>
        <v>0</v>
      </c>
      <c r="U15" s="263">
        <f>SUM(U16:U17)</f>
        <v>0</v>
      </c>
      <c r="V15" s="417">
        <f t="shared" si="4"/>
        <v>0</v>
      </c>
      <c r="W15" s="427">
        <f t="shared" si="1"/>
        <v>1</v>
      </c>
      <c r="X15" s="428">
        <f t="shared" ref="X15:X29" si="5">W15/$W$31*100</f>
        <v>0.47169811320754718</v>
      </c>
      <c r="AN15" s="101"/>
    </row>
    <row r="16" spans="2:40" ht="15" customHeight="1" x14ac:dyDescent="0.2">
      <c r="B16" s="403" t="s">
        <v>8</v>
      </c>
      <c r="C16" s="416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3">
        <v>0</v>
      </c>
      <c r="T16" s="263">
        <v>0</v>
      </c>
      <c r="U16" s="263">
        <v>0</v>
      </c>
      <c r="V16" s="417">
        <v>0</v>
      </c>
      <c r="W16" s="425">
        <f t="shared" si="1"/>
        <v>0</v>
      </c>
      <c r="X16" s="426">
        <f t="shared" si="5"/>
        <v>0</v>
      </c>
      <c r="AN16" s="101"/>
    </row>
    <row r="17" spans="2:40" ht="15" customHeight="1" x14ac:dyDescent="0.2">
      <c r="B17" s="404" t="s">
        <v>9</v>
      </c>
      <c r="C17" s="416">
        <v>0</v>
      </c>
      <c r="D17" s="263">
        <v>0</v>
      </c>
      <c r="E17" s="263">
        <v>1</v>
      </c>
      <c r="F17" s="263">
        <v>0</v>
      </c>
      <c r="G17" s="263">
        <v>0</v>
      </c>
      <c r="H17" s="263">
        <v>0</v>
      </c>
      <c r="I17" s="263">
        <v>0</v>
      </c>
      <c r="J17" s="263">
        <v>0</v>
      </c>
      <c r="K17" s="263">
        <v>0</v>
      </c>
      <c r="L17" s="263">
        <v>0</v>
      </c>
      <c r="M17" s="263">
        <v>0</v>
      </c>
      <c r="N17" s="263">
        <v>0</v>
      </c>
      <c r="O17" s="263">
        <v>0</v>
      </c>
      <c r="P17" s="263">
        <v>0</v>
      </c>
      <c r="Q17" s="263">
        <v>0</v>
      </c>
      <c r="R17" s="263">
        <v>0</v>
      </c>
      <c r="S17" s="263">
        <v>0</v>
      </c>
      <c r="T17" s="263">
        <v>0</v>
      </c>
      <c r="U17" s="263">
        <v>0</v>
      </c>
      <c r="V17" s="417">
        <v>0</v>
      </c>
      <c r="W17" s="425">
        <f t="shared" si="1"/>
        <v>1</v>
      </c>
      <c r="X17" s="426">
        <f t="shared" si="5"/>
        <v>0.47169811320754718</v>
      </c>
      <c r="AN17" s="102"/>
    </row>
    <row r="18" spans="2:40" ht="18" customHeight="1" x14ac:dyDescent="0.2">
      <c r="B18" s="402">
        <v>14</v>
      </c>
      <c r="C18" s="416">
        <f t="shared" ref="C18:V18" si="6">+C19+C20</f>
        <v>0</v>
      </c>
      <c r="D18" s="263">
        <f t="shared" si="6"/>
        <v>0</v>
      </c>
      <c r="E18" s="263">
        <f t="shared" si="6"/>
        <v>1</v>
      </c>
      <c r="F18" s="263">
        <f t="shared" ref="F18:P18" si="7">+F19+F20</f>
        <v>0</v>
      </c>
      <c r="G18" s="263">
        <f t="shared" si="7"/>
        <v>0</v>
      </c>
      <c r="H18" s="263">
        <f t="shared" si="7"/>
        <v>0</v>
      </c>
      <c r="I18" s="263">
        <f t="shared" si="7"/>
        <v>0</v>
      </c>
      <c r="J18" s="263">
        <f t="shared" si="7"/>
        <v>0</v>
      </c>
      <c r="K18" s="263">
        <f t="shared" si="7"/>
        <v>0</v>
      </c>
      <c r="L18" s="263">
        <f t="shared" si="7"/>
        <v>0</v>
      </c>
      <c r="M18" s="263">
        <f t="shared" si="7"/>
        <v>0</v>
      </c>
      <c r="N18" s="263">
        <f t="shared" si="7"/>
        <v>0</v>
      </c>
      <c r="O18" s="263">
        <f t="shared" si="7"/>
        <v>0</v>
      </c>
      <c r="P18" s="263">
        <f t="shared" si="7"/>
        <v>0</v>
      </c>
      <c r="Q18" s="263">
        <f t="shared" si="6"/>
        <v>1</v>
      </c>
      <c r="R18" s="263">
        <f t="shared" si="6"/>
        <v>0</v>
      </c>
      <c r="S18" s="263">
        <f t="shared" si="6"/>
        <v>0</v>
      </c>
      <c r="T18" s="263">
        <f t="shared" si="6"/>
        <v>0</v>
      </c>
      <c r="U18" s="263">
        <f>+U19+U20</f>
        <v>0</v>
      </c>
      <c r="V18" s="417">
        <f t="shared" si="6"/>
        <v>0</v>
      </c>
      <c r="W18" s="427">
        <f t="shared" si="1"/>
        <v>2</v>
      </c>
      <c r="X18" s="428">
        <f t="shared" si="5"/>
        <v>0.94339622641509435</v>
      </c>
      <c r="AN18" s="101"/>
    </row>
    <row r="19" spans="2:40" ht="15" customHeight="1" x14ac:dyDescent="0.2">
      <c r="B19" s="403" t="s">
        <v>8</v>
      </c>
      <c r="C19" s="416">
        <v>0</v>
      </c>
      <c r="D19" s="263">
        <v>0</v>
      </c>
      <c r="E19" s="263">
        <v>1</v>
      </c>
      <c r="F19" s="263">
        <v>0</v>
      </c>
      <c r="G19" s="263">
        <v>0</v>
      </c>
      <c r="H19" s="263">
        <v>0</v>
      </c>
      <c r="I19" s="263">
        <v>0</v>
      </c>
      <c r="J19" s="263">
        <v>0</v>
      </c>
      <c r="K19" s="263">
        <v>0</v>
      </c>
      <c r="L19" s="263">
        <v>0</v>
      </c>
      <c r="M19" s="263">
        <v>0</v>
      </c>
      <c r="N19" s="263">
        <v>0</v>
      </c>
      <c r="O19" s="263">
        <v>0</v>
      </c>
      <c r="P19" s="263">
        <v>0</v>
      </c>
      <c r="Q19" s="263">
        <v>1</v>
      </c>
      <c r="R19" s="263">
        <v>0</v>
      </c>
      <c r="S19" s="263">
        <v>0</v>
      </c>
      <c r="T19" s="263">
        <v>0</v>
      </c>
      <c r="U19" s="263">
        <v>0</v>
      </c>
      <c r="V19" s="417">
        <v>0</v>
      </c>
      <c r="W19" s="425">
        <f t="shared" si="1"/>
        <v>2</v>
      </c>
      <c r="X19" s="426">
        <f t="shared" si="5"/>
        <v>0.94339622641509435</v>
      </c>
    </row>
    <row r="20" spans="2:40" ht="15" customHeight="1" x14ac:dyDescent="0.2">
      <c r="B20" s="404" t="s">
        <v>9</v>
      </c>
      <c r="C20" s="416">
        <v>0</v>
      </c>
      <c r="D20" s="263">
        <v>0</v>
      </c>
      <c r="E20" s="263">
        <v>0</v>
      </c>
      <c r="F20" s="263">
        <v>0</v>
      </c>
      <c r="G20" s="263">
        <v>0</v>
      </c>
      <c r="H20" s="263">
        <v>0</v>
      </c>
      <c r="I20" s="263">
        <v>0</v>
      </c>
      <c r="J20" s="263">
        <v>0</v>
      </c>
      <c r="K20" s="263">
        <v>0</v>
      </c>
      <c r="L20" s="263">
        <v>0</v>
      </c>
      <c r="M20" s="263">
        <v>0</v>
      </c>
      <c r="N20" s="263">
        <v>0</v>
      </c>
      <c r="O20" s="263">
        <v>0</v>
      </c>
      <c r="P20" s="263">
        <v>0</v>
      </c>
      <c r="Q20" s="263">
        <v>0</v>
      </c>
      <c r="R20" s="263">
        <v>0</v>
      </c>
      <c r="S20" s="263">
        <v>0</v>
      </c>
      <c r="T20" s="263">
        <v>0</v>
      </c>
      <c r="U20" s="263">
        <v>0</v>
      </c>
      <c r="V20" s="417">
        <v>0</v>
      </c>
      <c r="W20" s="425">
        <f t="shared" si="1"/>
        <v>0</v>
      </c>
      <c r="X20" s="426">
        <f t="shared" si="5"/>
        <v>0</v>
      </c>
      <c r="AN20" s="102"/>
    </row>
    <row r="21" spans="2:40" ht="18" customHeight="1" x14ac:dyDescent="0.2">
      <c r="B21" s="402">
        <v>15</v>
      </c>
      <c r="C21" s="416">
        <f t="shared" ref="C21:V21" si="8">+C22+C23</f>
        <v>0</v>
      </c>
      <c r="D21" s="263">
        <f t="shared" si="8"/>
        <v>0</v>
      </c>
      <c r="E21" s="263">
        <f t="shared" si="8"/>
        <v>0</v>
      </c>
      <c r="F21" s="263">
        <f t="shared" si="8"/>
        <v>0</v>
      </c>
      <c r="G21" s="263">
        <f t="shared" si="8"/>
        <v>0</v>
      </c>
      <c r="H21" s="263">
        <f t="shared" si="8"/>
        <v>0</v>
      </c>
      <c r="I21" s="263">
        <f t="shared" si="8"/>
        <v>0</v>
      </c>
      <c r="J21" s="263">
        <f t="shared" si="8"/>
        <v>6</v>
      </c>
      <c r="K21" s="263">
        <f t="shared" si="8"/>
        <v>0</v>
      </c>
      <c r="L21" s="263">
        <f t="shared" si="8"/>
        <v>0</v>
      </c>
      <c r="M21" s="263">
        <f t="shared" si="8"/>
        <v>0</v>
      </c>
      <c r="N21" s="263">
        <f t="shared" si="8"/>
        <v>0</v>
      </c>
      <c r="O21" s="263">
        <f t="shared" si="8"/>
        <v>0</v>
      </c>
      <c r="P21" s="263">
        <f t="shared" si="8"/>
        <v>0</v>
      </c>
      <c r="Q21" s="263">
        <f t="shared" si="8"/>
        <v>0</v>
      </c>
      <c r="R21" s="263">
        <f t="shared" si="8"/>
        <v>0</v>
      </c>
      <c r="S21" s="263">
        <f t="shared" si="8"/>
        <v>0</v>
      </c>
      <c r="T21" s="263">
        <f t="shared" si="8"/>
        <v>1</v>
      </c>
      <c r="U21" s="263">
        <f>+U22+U23</f>
        <v>0</v>
      </c>
      <c r="V21" s="417">
        <f t="shared" si="8"/>
        <v>0</v>
      </c>
      <c r="W21" s="427">
        <f t="shared" si="1"/>
        <v>7</v>
      </c>
      <c r="X21" s="428">
        <f t="shared" si="5"/>
        <v>3.3018867924528301</v>
      </c>
      <c r="AN21" s="101"/>
    </row>
    <row r="22" spans="2:40" ht="15" customHeight="1" x14ac:dyDescent="0.2">
      <c r="B22" s="403" t="s">
        <v>8</v>
      </c>
      <c r="C22" s="416">
        <v>0</v>
      </c>
      <c r="D22" s="263">
        <v>0</v>
      </c>
      <c r="E22" s="263">
        <v>0</v>
      </c>
      <c r="F22" s="263">
        <v>0</v>
      </c>
      <c r="G22" s="263">
        <v>0</v>
      </c>
      <c r="H22" s="263">
        <v>0</v>
      </c>
      <c r="I22" s="263">
        <v>0</v>
      </c>
      <c r="J22" s="263">
        <v>3</v>
      </c>
      <c r="K22" s="263">
        <v>0</v>
      </c>
      <c r="L22" s="263">
        <v>0</v>
      </c>
      <c r="M22" s="263">
        <v>0</v>
      </c>
      <c r="N22" s="263">
        <v>0</v>
      </c>
      <c r="O22" s="263">
        <v>0</v>
      </c>
      <c r="P22" s="263">
        <v>0</v>
      </c>
      <c r="Q22" s="263">
        <v>0</v>
      </c>
      <c r="R22" s="263">
        <v>0</v>
      </c>
      <c r="S22" s="263">
        <v>0</v>
      </c>
      <c r="T22" s="263">
        <v>0</v>
      </c>
      <c r="U22" s="263">
        <v>0</v>
      </c>
      <c r="V22" s="417">
        <v>0</v>
      </c>
      <c r="W22" s="425">
        <f t="shared" si="1"/>
        <v>3</v>
      </c>
      <c r="X22" s="426">
        <f t="shared" si="5"/>
        <v>1.4150943396226416</v>
      </c>
    </row>
    <row r="23" spans="2:40" ht="15" customHeight="1" x14ac:dyDescent="0.2">
      <c r="B23" s="404" t="s">
        <v>9</v>
      </c>
      <c r="C23" s="416">
        <v>0</v>
      </c>
      <c r="D23" s="263">
        <v>0</v>
      </c>
      <c r="E23" s="263">
        <v>0</v>
      </c>
      <c r="F23" s="263">
        <v>0</v>
      </c>
      <c r="G23" s="263">
        <v>0</v>
      </c>
      <c r="H23" s="263">
        <v>0</v>
      </c>
      <c r="I23" s="263">
        <v>0</v>
      </c>
      <c r="J23" s="263">
        <v>3</v>
      </c>
      <c r="K23" s="263">
        <v>0</v>
      </c>
      <c r="L23" s="263">
        <v>0</v>
      </c>
      <c r="M23" s="263">
        <v>0</v>
      </c>
      <c r="N23" s="263">
        <v>0</v>
      </c>
      <c r="O23" s="263">
        <v>0</v>
      </c>
      <c r="P23" s="263">
        <v>0</v>
      </c>
      <c r="Q23" s="263">
        <v>0</v>
      </c>
      <c r="R23" s="263">
        <v>0</v>
      </c>
      <c r="S23" s="263">
        <v>0</v>
      </c>
      <c r="T23" s="263">
        <v>1</v>
      </c>
      <c r="U23" s="263">
        <v>0</v>
      </c>
      <c r="V23" s="417">
        <v>0</v>
      </c>
      <c r="W23" s="425">
        <f t="shared" si="1"/>
        <v>4</v>
      </c>
      <c r="X23" s="426">
        <f t="shared" si="5"/>
        <v>1.8867924528301887</v>
      </c>
      <c r="AN23" s="102"/>
    </row>
    <row r="24" spans="2:40" ht="18" customHeight="1" x14ac:dyDescent="0.2">
      <c r="B24" s="402">
        <v>16</v>
      </c>
      <c r="C24" s="416">
        <f>+C25+C26</f>
        <v>12</v>
      </c>
      <c r="D24" s="263">
        <f>+D25+D26</f>
        <v>0</v>
      </c>
      <c r="E24" s="263">
        <f>+E25+E26</f>
        <v>2</v>
      </c>
      <c r="F24" s="263">
        <f>+F25+F26</f>
        <v>0</v>
      </c>
      <c r="G24" s="263">
        <f>+G25+G26</f>
        <v>3</v>
      </c>
      <c r="H24" s="263">
        <f t="shared" ref="H24:V24" si="9">+H25+H26</f>
        <v>0</v>
      </c>
      <c r="I24" s="263">
        <f t="shared" si="9"/>
        <v>0</v>
      </c>
      <c r="J24" s="263">
        <f t="shared" si="9"/>
        <v>4</v>
      </c>
      <c r="K24" s="263">
        <f t="shared" si="9"/>
        <v>0</v>
      </c>
      <c r="L24" s="263">
        <f t="shared" si="9"/>
        <v>0</v>
      </c>
      <c r="M24" s="263">
        <f t="shared" si="9"/>
        <v>0</v>
      </c>
      <c r="N24" s="263">
        <f t="shared" si="9"/>
        <v>2</v>
      </c>
      <c r="O24" s="263">
        <f t="shared" si="9"/>
        <v>0</v>
      </c>
      <c r="P24" s="263">
        <f t="shared" si="9"/>
        <v>0</v>
      </c>
      <c r="Q24" s="263">
        <f t="shared" si="9"/>
        <v>0</v>
      </c>
      <c r="R24" s="263">
        <f t="shared" si="9"/>
        <v>1</v>
      </c>
      <c r="S24" s="263">
        <f t="shared" si="9"/>
        <v>1</v>
      </c>
      <c r="T24" s="263">
        <f t="shared" si="9"/>
        <v>0</v>
      </c>
      <c r="U24" s="263">
        <f t="shared" si="9"/>
        <v>0</v>
      </c>
      <c r="V24" s="417">
        <f t="shared" si="9"/>
        <v>1</v>
      </c>
      <c r="W24" s="427">
        <f t="shared" si="1"/>
        <v>26</v>
      </c>
      <c r="X24" s="428">
        <f t="shared" si="5"/>
        <v>12.264150943396226</v>
      </c>
      <c r="AN24" s="101"/>
    </row>
    <row r="25" spans="2:40" ht="15" customHeight="1" x14ac:dyDescent="0.2">
      <c r="B25" s="403" t="s">
        <v>8</v>
      </c>
      <c r="C25" s="416">
        <v>9</v>
      </c>
      <c r="D25" s="263">
        <v>0</v>
      </c>
      <c r="E25" s="263">
        <v>1</v>
      </c>
      <c r="F25" s="263"/>
      <c r="G25" s="263">
        <v>3</v>
      </c>
      <c r="H25" s="263">
        <v>0</v>
      </c>
      <c r="I25" s="263">
        <v>0</v>
      </c>
      <c r="J25" s="263">
        <v>3</v>
      </c>
      <c r="K25" s="263">
        <v>0</v>
      </c>
      <c r="L25" s="263">
        <v>0</v>
      </c>
      <c r="M25" s="263">
        <v>0</v>
      </c>
      <c r="N25" s="263">
        <v>2</v>
      </c>
      <c r="O25" s="263">
        <v>0</v>
      </c>
      <c r="P25" s="263">
        <v>0</v>
      </c>
      <c r="Q25" s="263">
        <v>0</v>
      </c>
      <c r="R25" s="263">
        <v>1</v>
      </c>
      <c r="S25" s="263">
        <v>0</v>
      </c>
      <c r="T25" s="263">
        <v>0</v>
      </c>
      <c r="U25" s="263">
        <v>0</v>
      </c>
      <c r="V25" s="417">
        <v>0</v>
      </c>
      <c r="W25" s="425">
        <f t="shared" si="1"/>
        <v>19</v>
      </c>
      <c r="X25" s="426">
        <f t="shared" si="5"/>
        <v>8.9622641509433958</v>
      </c>
    </row>
    <row r="26" spans="2:40" ht="15" customHeight="1" x14ac:dyDescent="0.2">
      <c r="B26" s="404" t="s">
        <v>9</v>
      </c>
      <c r="C26" s="416">
        <v>3</v>
      </c>
      <c r="D26" s="263">
        <v>0</v>
      </c>
      <c r="E26" s="263">
        <v>1</v>
      </c>
      <c r="F26" s="263"/>
      <c r="G26" s="263"/>
      <c r="H26" s="263">
        <v>0</v>
      </c>
      <c r="I26" s="263">
        <v>0</v>
      </c>
      <c r="J26" s="263">
        <v>1</v>
      </c>
      <c r="K26" s="263">
        <v>0</v>
      </c>
      <c r="L26" s="263">
        <v>0</v>
      </c>
      <c r="M26" s="263">
        <v>0</v>
      </c>
      <c r="N26" s="263">
        <v>0</v>
      </c>
      <c r="O26" s="263">
        <v>0</v>
      </c>
      <c r="P26" s="263">
        <v>0</v>
      </c>
      <c r="Q26" s="263">
        <v>0</v>
      </c>
      <c r="R26" s="263">
        <v>0</v>
      </c>
      <c r="S26" s="263">
        <v>1</v>
      </c>
      <c r="T26" s="263">
        <v>0</v>
      </c>
      <c r="U26" s="263">
        <v>0</v>
      </c>
      <c r="V26" s="417">
        <v>1</v>
      </c>
      <c r="W26" s="425">
        <f t="shared" si="1"/>
        <v>7</v>
      </c>
      <c r="X26" s="426">
        <f t="shared" si="5"/>
        <v>3.3018867924528301</v>
      </c>
      <c r="AN26" s="102"/>
    </row>
    <row r="27" spans="2:40" ht="18" customHeight="1" x14ac:dyDescent="0.2">
      <c r="B27" s="402">
        <v>17</v>
      </c>
      <c r="C27" s="416">
        <f>+C28+C29</f>
        <v>46</v>
      </c>
      <c r="D27" s="263">
        <f>+D28+D29</f>
        <v>3</v>
      </c>
      <c r="E27" s="263">
        <f>+E28+E29</f>
        <v>0</v>
      </c>
      <c r="F27" s="263">
        <f>+F28+F29</f>
        <v>4</v>
      </c>
      <c r="G27" s="263">
        <f>+G28+G29</f>
        <v>16</v>
      </c>
      <c r="H27" s="263">
        <f t="shared" ref="H27:V27" si="10">+H28+H29</f>
        <v>1</v>
      </c>
      <c r="I27" s="263">
        <f t="shared" si="10"/>
        <v>1</v>
      </c>
      <c r="J27" s="263">
        <f t="shared" si="10"/>
        <v>15</v>
      </c>
      <c r="K27" s="263">
        <f t="shared" si="10"/>
        <v>14</v>
      </c>
      <c r="L27" s="263">
        <f t="shared" si="10"/>
        <v>5</v>
      </c>
      <c r="M27" s="263">
        <f t="shared" si="10"/>
        <v>2</v>
      </c>
      <c r="N27" s="263">
        <f t="shared" si="10"/>
        <v>30</v>
      </c>
      <c r="O27" s="263">
        <f t="shared" si="10"/>
        <v>3</v>
      </c>
      <c r="P27" s="263">
        <f t="shared" si="10"/>
        <v>1</v>
      </c>
      <c r="Q27" s="263">
        <f t="shared" si="10"/>
        <v>8</v>
      </c>
      <c r="R27" s="263">
        <f t="shared" si="10"/>
        <v>0</v>
      </c>
      <c r="S27" s="263">
        <f t="shared" si="10"/>
        <v>1</v>
      </c>
      <c r="T27" s="263">
        <f t="shared" si="10"/>
        <v>4</v>
      </c>
      <c r="U27" s="263">
        <f t="shared" si="10"/>
        <v>1</v>
      </c>
      <c r="V27" s="417">
        <f t="shared" si="10"/>
        <v>10</v>
      </c>
      <c r="W27" s="427">
        <f t="shared" si="1"/>
        <v>165</v>
      </c>
      <c r="X27" s="428">
        <f t="shared" si="5"/>
        <v>77.830188679245282</v>
      </c>
      <c r="AN27" s="101"/>
    </row>
    <row r="28" spans="2:40" ht="15" customHeight="1" x14ac:dyDescent="0.2">
      <c r="B28" s="403" t="s">
        <v>8</v>
      </c>
      <c r="C28" s="416">
        <v>19</v>
      </c>
      <c r="D28" s="263">
        <v>1</v>
      </c>
      <c r="E28" s="263">
        <v>0</v>
      </c>
      <c r="F28" s="263">
        <v>3</v>
      </c>
      <c r="G28" s="263">
        <v>16</v>
      </c>
      <c r="H28" s="263">
        <v>0</v>
      </c>
      <c r="I28" s="263">
        <v>1</v>
      </c>
      <c r="J28" s="263">
        <v>9</v>
      </c>
      <c r="K28" s="263">
        <v>14</v>
      </c>
      <c r="L28" s="263">
        <v>1</v>
      </c>
      <c r="M28" s="263">
        <v>1</v>
      </c>
      <c r="N28" s="263">
        <v>27</v>
      </c>
      <c r="O28" s="263">
        <v>0</v>
      </c>
      <c r="P28" s="263">
        <v>0</v>
      </c>
      <c r="Q28" s="263">
        <v>2</v>
      </c>
      <c r="R28" s="263">
        <v>0</v>
      </c>
      <c r="S28" s="263">
        <v>1</v>
      </c>
      <c r="T28" s="263">
        <v>3</v>
      </c>
      <c r="U28" s="263">
        <v>0</v>
      </c>
      <c r="V28" s="417">
        <v>8</v>
      </c>
      <c r="W28" s="425">
        <f t="shared" si="1"/>
        <v>106</v>
      </c>
      <c r="X28" s="426">
        <f t="shared" si="5"/>
        <v>50</v>
      </c>
    </row>
    <row r="29" spans="2:40" ht="15" customHeight="1" x14ac:dyDescent="0.2">
      <c r="B29" s="404" t="s">
        <v>9</v>
      </c>
      <c r="C29" s="416">
        <v>27</v>
      </c>
      <c r="D29" s="263">
        <v>2</v>
      </c>
      <c r="E29" s="263">
        <v>0</v>
      </c>
      <c r="F29" s="263">
        <v>1</v>
      </c>
      <c r="G29" s="263">
        <v>0</v>
      </c>
      <c r="H29" s="263">
        <v>1</v>
      </c>
      <c r="I29" s="263">
        <v>0</v>
      </c>
      <c r="J29" s="263">
        <v>6</v>
      </c>
      <c r="K29" s="263">
        <v>0</v>
      </c>
      <c r="L29" s="263">
        <v>4</v>
      </c>
      <c r="M29" s="263">
        <v>1</v>
      </c>
      <c r="N29" s="263">
        <v>3</v>
      </c>
      <c r="O29" s="263">
        <v>3</v>
      </c>
      <c r="P29" s="263">
        <v>1</v>
      </c>
      <c r="Q29" s="263">
        <v>6</v>
      </c>
      <c r="R29" s="263">
        <v>0</v>
      </c>
      <c r="S29" s="263">
        <v>0</v>
      </c>
      <c r="T29" s="263">
        <v>1</v>
      </c>
      <c r="U29" s="263">
        <v>1</v>
      </c>
      <c r="V29" s="417">
        <v>2</v>
      </c>
      <c r="W29" s="425">
        <f t="shared" si="1"/>
        <v>59</v>
      </c>
      <c r="X29" s="426">
        <f t="shared" si="5"/>
        <v>27.830188679245282</v>
      </c>
    </row>
    <row r="30" spans="2:40" ht="15" customHeight="1" thickBot="1" x14ac:dyDescent="0.25">
      <c r="B30" s="405"/>
      <c r="C30" s="418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20"/>
      <c r="W30" s="429"/>
      <c r="X30" s="430"/>
    </row>
    <row r="31" spans="2:40" ht="18" customHeight="1" x14ac:dyDescent="0.2">
      <c r="B31" s="395" t="s">
        <v>5</v>
      </c>
      <c r="C31" s="406">
        <f t="shared" ref="C31:W31" si="11">SUM(C32:C33)</f>
        <v>58</v>
      </c>
      <c r="D31" s="396">
        <f t="shared" si="11"/>
        <v>3</v>
      </c>
      <c r="E31" s="396">
        <f t="shared" si="11"/>
        <v>15</v>
      </c>
      <c r="F31" s="396">
        <f t="shared" si="11"/>
        <v>4</v>
      </c>
      <c r="G31" s="396">
        <f t="shared" si="11"/>
        <v>19</v>
      </c>
      <c r="H31" s="396">
        <f t="shared" si="11"/>
        <v>1</v>
      </c>
      <c r="I31" s="396">
        <f t="shared" si="11"/>
        <v>1</v>
      </c>
      <c r="J31" s="396">
        <f t="shared" si="11"/>
        <v>25</v>
      </c>
      <c r="K31" s="396">
        <f t="shared" si="11"/>
        <v>14</v>
      </c>
      <c r="L31" s="396">
        <f t="shared" si="11"/>
        <v>5</v>
      </c>
      <c r="M31" s="396">
        <f t="shared" si="11"/>
        <v>2</v>
      </c>
      <c r="N31" s="396">
        <f t="shared" si="11"/>
        <v>32</v>
      </c>
      <c r="O31" s="396">
        <f t="shared" si="11"/>
        <v>3</v>
      </c>
      <c r="P31" s="396">
        <f t="shared" si="11"/>
        <v>1</v>
      </c>
      <c r="Q31" s="396">
        <f t="shared" si="11"/>
        <v>9</v>
      </c>
      <c r="R31" s="396">
        <f t="shared" si="11"/>
        <v>1</v>
      </c>
      <c r="S31" s="396">
        <f t="shared" si="11"/>
        <v>2</v>
      </c>
      <c r="T31" s="396">
        <f t="shared" si="11"/>
        <v>5</v>
      </c>
      <c r="U31" s="396">
        <f t="shared" si="11"/>
        <v>1</v>
      </c>
      <c r="V31" s="407">
        <f t="shared" si="11"/>
        <v>11</v>
      </c>
      <c r="W31" s="366">
        <f t="shared" si="11"/>
        <v>212</v>
      </c>
      <c r="X31" s="815">
        <f>W31/$W$31*100</f>
        <v>100</v>
      </c>
      <c r="AN31" s="101"/>
    </row>
    <row r="32" spans="2:40" ht="13.5" customHeight="1" x14ac:dyDescent="0.2">
      <c r="B32" s="397" t="s">
        <v>143</v>
      </c>
      <c r="C32" s="408">
        <f>SUM(C28,C25,C22,C19,C16,C13,C10)</f>
        <v>28</v>
      </c>
      <c r="D32" s="398">
        <f t="shared" ref="D32:V33" si="12">SUM(D28,D25,D22,D19,D16,D13,D10)</f>
        <v>1</v>
      </c>
      <c r="E32" s="398">
        <f t="shared" si="12"/>
        <v>6</v>
      </c>
      <c r="F32" s="398">
        <f t="shared" ref="F32:P32" si="13">SUM(F28,F25,F22,F19,F16,F13,F10)</f>
        <v>3</v>
      </c>
      <c r="G32" s="398">
        <f t="shared" si="13"/>
        <v>19</v>
      </c>
      <c r="H32" s="398">
        <f t="shared" si="13"/>
        <v>0</v>
      </c>
      <c r="I32" s="398">
        <f t="shared" si="13"/>
        <v>1</v>
      </c>
      <c r="J32" s="398">
        <f t="shared" si="13"/>
        <v>15</v>
      </c>
      <c r="K32" s="398">
        <f t="shared" si="13"/>
        <v>14</v>
      </c>
      <c r="L32" s="398">
        <f t="shared" si="13"/>
        <v>1</v>
      </c>
      <c r="M32" s="398">
        <f t="shared" si="13"/>
        <v>1</v>
      </c>
      <c r="N32" s="398">
        <f t="shared" si="13"/>
        <v>29</v>
      </c>
      <c r="O32" s="398">
        <f t="shared" si="13"/>
        <v>0</v>
      </c>
      <c r="P32" s="398">
        <f t="shared" si="13"/>
        <v>0</v>
      </c>
      <c r="Q32" s="398">
        <f t="shared" si="12"/>
        <v>3</v>
      </c>
      <c r="R32" s="398">
        <f t="shared" si="12"/>
        <v>1</v>
      </c>
      <c r="S32" s="398">
        <f t="shared" si="12"/>
        <v>1</v>
      </c>
      <c r="T32" s="398">
        <f t="shared" si="12"/>
        <v>3</v>
      </c>
      <c r="U32" s="398">
        <f t="shared" si="12"/>
        <v>0</v>
      </c>
      <c r="V32" s="409">
        <f t="shared" si="12"/>
        <v>8</v>
      </c>
      <c r="W32" s="368">
        <f>SUM(C32:V32)</f>
        <v>134</v>
      </c>
      <c r="X32" s="816">
        <f>W32/$W$31*100</f>
        <v>63.20754716981132</v>
      </c>
    </row>
    <row r="33" spans="2:24" x14ac:dyDescent="0.2">
      <c r="B33" s="399" t="s">
        <v>144</v>
      </c>
      <c r="C33" s="408">
        <f>SUM(C29,C26,C23,C20,C17,C14,C11)</f>
        <v>30</v>
      </c>
      <c r="D33" s="398">
        <f t="shared" si="12"/>
        <v>2</v>
      </c>
      <c r="E33" s="398">
        <f t="shared" si="12"/>
        <v>9</v>
      </c>
      <c r="F33" s="398">
        <f t="shared" si="12"/>
        <v>1</v>
      </c>
      <c r="G33" s="398">
        <f t="shared" si="12"/>
        <v>0</v>
      </c>
      <c r="H33" s="398">
        <f t="shared" si="12"/>
        <v>1</v>
      </c>
      <c r="I33" s="398">
        <f t="shared" si="12"/>
        <v>0</v>
      </c>
      <c r="J33" s="398">
        <f t="shared" si="12"/>
        <v>10</v>
      </c>
      <c r="K33" s="398">
        <f t="shared" si="12"/>
        <v>0</v>
      </c>
      <c r="L33" s="398">
        <f t="shared" si="12"/>
        <v>4</v>
      </c>
      <c r="M33" s="398">
        <f t="shared" si="12"/>
        <v>1</v>
      </c>
      <c r="N33" s="398">
        <f t="shared" si="12"/>
        <v>3</v>
      </c>
      <c r="O33" s="398">
        <f t="shared" si="12"/>
        <v>3</v>
      </c>
      <c r="P33" s="398">
        <f t="shared" si="12"/>
        <v>1</v>
      </c>
      <c r="Q33" s="398">
        <f t="shared" si="12"/>
        <v>6</v>
      </c>
      <c r="R33" s="398">
        <f t="shared" si="12"/>
        <v>0</v>
      </c>
      <c r="S33" s="398">
        <f t="shared" si="12"/>
        <v>1</v>
      </c>
      <c r="T33" s="398">
        <f t="shared" si="12"/>
        <v>2</v>
      </c>
      <c r="U33" s="398">
        <f t="shared" si="12"/>
        <v>1</v>
      </c>
      <c r="V33" s="409">
        <f t="shared" si="12"/>
        <v>3</v>
      </c>
      <c r="W33" s="368">
        <f>SUM(C33:V33)</f>
        <v>78</v>
      </c>
      <c r="X33" s="816">
        <f>W33/$W$31*100</f>
        <v>36.79245283018868</v>
      </c>
    </row>
    <row r="34" spans="2:24" x14ac:dyDescent="0.2">
      <c r="B34" s="399"/>
      <c r="C34" s="41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0"/>
      <c r="P34" s="400"/>
      <c r="Q34" s="400"/>
      <c r="R34" s="400"/>
      <c r="S34" s="400"/>
      <c r="T34" s="400"/>
      <c r="U34" s="400"/>
      <c r="V34" s="411"/>
      <c r="W34" s="401"/>
      <c r="X34" s="817"/>
    </row>
    <row r="35" spans="2:24" x14ac:dyDescent="0.2"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</row>
    <row r="36" spans="2:24" x14ac:dyDescent="0.2">
      <c r="B36" s="89"/>
      <c r="C36" s="90"/>
      <c r="D36" s="90"/>
      <c r="E36" s="90"/>
      <c r="F36" s="103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2:24" x14ac:dyDescent="0.2">
      <c r="B37" s="89"/>
      <c r="C37" s="90"/>
      <c r="D37" s="90"/>
      <c r="E37" s="90"/>
      <c r="F37" s="103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2:24" x14ac:dyDescent="0.2">
      <c r="B38" s="89"/>
      <c r="C38" s="90"/>
      <c r="D38" s="90"/>
      <c r="E38" s="90"/>
      <c r="F38" s="103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2:24" x14ac:dyDescent="0.2">
      <c r="B39" s="89"/>
      <c r="C39" s="90"/>
      <c r="D39" s="90"/>
      <c r="E39" s="90"/>
      <c r="F39" s="103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2:24" x14ac:dyDescent="0.2">
      <c r="B40" s="89"/>
      <c r="C40" s="90"/>
      <c r="D40" s="90"/>
      <c r="E40" s="90"/>
      <c r="F40" s="103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2:24" x14ac:dyDescent="0.2">
      <c r="B41" s="89"/>
      <c r="C41" s="90"/>
      <c r="D41" s="90"/>
      <c r="E41" s="90"/>
      <c r="F41" s="103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2:24" x14ac:dyDescent="0.2">
      <c r="B42" s="89"/>
      <c r="C42" s="90"/>
      <c r="D42" s="90"/>
      <c r="E42" s="90"/>
      <c r="F42" s="103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2:24" x14ac:dyDescent="0.2">
      <c r="B43" s="89"/>
      <c r="C43" s="90"/>
      <c r="D43" s="90"/>
      <c r="E43" s="90"/>
      <c r="F43" s="103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2:24" x14ac:dyDescent="0.2">
      <c r="B44" s="89"/>
      <c r="C44" s="90"/>
      <c r="D44" s="90"/>
      <c r="E44" s="90"/>
      <c r="F44" s="103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2:24" x14ac:dyDescent="0.2">
      <c r="B45" s="89"/>
      <c r="C45" s="90"/>
      <c r="D45" s="90"/>
      <c r="E45" s="90"/>
      <c r="F45" s="103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2:24" x14ac:dyDescent="0.2">
      <c r="B46" s="89"/>
      <c r="C46" s="90"/>
      <c r="D46" s="90"/>
      <c r="E46" s="90"/>
      <c r="F46" s="103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2:24" x14ac:dyDescent="0.2">
      <c r="B47" s="89"/>
      <c r="C47" s="90"/>
      <c r="D47" s="90"/>
      <c r="E47" s="90"/>
      <c r="F47" s="103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2:24" x14ac:dyDescent="0.2">
      <c r="B48" s="89"/>
      <c r="C48" s="90"/>
      <c r="D48" s="90"/>
      <c r="E48" s="90"/>
      <c r="F48" s="103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2:24" x14ac:dyDescent="0.2">
      <c r="B49" s="89"/>
      <c r="C49" s="90"/>
      <c r="D49" s="90"/>
      <c r="E49" s="90"/>
      <c r="F49" s="103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2:24" x14ac:dyDescent="0.2">
      <c r="B50" s="89"/>
      <c r="C50" s="90"/>
      <c r="D50" s="90"/>
      <c r="E50" s="90"/>
      <c r="F50" s="103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2:24" x14ac:dyDescent="0.2">
      <c r="B51" s="89"/>
      <c r="C51" s="90"/>
      <c r="D51" s="90"/>
      <c r="E51" s="90"/>
      <c r="F51" s="103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2:24" x14ac:dyDescent="0.2">
      <c r="B52" s="89"/>
      <c r="C52" s="90"/>
      <c r="D52" s="90"/>
      <c r="E52" s="90"/>
      <c r="F52" s="103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2:24" x14ac:dyDescent="0.2">
      <c r="B53" s="89"/>
      <c r="C53" s="90"/>
      <c r="D53" s="90"/>
      <c r="E53" s="90"/>
      <c r="F53" s="103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2:24" ht="23.25" customHeight="1" x14ac:dyDescent="0.2">
      <c r="B54" s="847" t="s">
        <v>158</v>
      </c>
      <c r="C54" s="847"/>
      <c r="D54" s="847"/>
      <c r="E54" s="847"/>
      <c r="F54" s="847"/>
      <c r="G54" s="847"/>
      <c r="H54" s="847"/>
      <c r="I54" s="847"/>
      <c r="J54" s="847"/>
      <c r="K54" s="847"/>
      <c r="L54" s="847"/>
      <c r="M54" s="847"/>
      <c r="N54" s="847"/>
      <c r="O54" s="847"/>
      <c r="P54" s="847"/>
      <c r="Q54" s="847"/>
      <c r="R54" s="847"/>
      <c r="S54" s="52"/>
      <c r="T54" s="52"/>
      <c r="U54" s="52"/>
      <c r="V54" s="52"/>
    </row>
    <row r="55" spans="2:24" ht="16.5" customHeight="1" x14ac:dyDescent="0.2">
      <c r="B55" s="847" t="s">
        <v>340</v>
      </c>
      <c r="C55" s="847"/>
      <c r="D55" s="847"/>
      <c r="E55" s="847"/>
      <c r="F55" s="847"/>
      <c r="G55" s="847"/>
      <c r="H55" s="847"/>
      <c r="I55" s="847"/>
      <c r="J55" s="847"/>
      <c r="K55" s="847"/>
      <c r="L55" s="847"/>
      <c r="M55" s="847"/>
      <c r="N55" s="847"/>
      <c r="O55" s="847"/>
      <c r="P55" s="847"/>
      <c r="Q55" s="847"/>
      <c r="R55" s="847"/>
      <c r="S55" s="847"/>
      <c r="T55" s="847"/>
      <c r="U55" s="847"/>
      <c r="V55" s="104"/>
    </row>
    <row r="56" spans="2:24" ht="15.75" customHeight="1" x14ac:dyDescent="0.2">
      <c r="B56" s="264" t="s">
        <v>12</v>
      </c>
      <c r="C56" s="11"/>
      <c r="D56" s="12"/>
      <c r="E56" s="13"/>
      <c r="F56" s="13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W56" s="105"/>
      <c r="X56" s="105"/>
    </row>
    <row r="57" spans="2:24" ht="9.75" customHeight="1" x14ac:dyDescent="0.2">
      <c r="B57" s="14" t="s">
        <v>13</v>
      </c>
      <c r="I57" s="15" t="s">
        <v>41</v>
      </c>
      <c r="J57" s="15"/>
      <c r="K57" s="15"/>
      <c r="L57" s="15"/>
      <c r="M57" s="15"/>
      <c r="N57" s="15"/>
      <c r="O57" s="15"/>
      <c r="P57" s="15"/>
      <c r="Q57" s="15" t="s">
        <v>40</v>
      </c>
      <c r="R57" s="15"/>
      <c r="S57" s="15"/>
      <c r="T57" s="15"/>
      <c r="U57" s="15"/>
      <c r="W57" s="105"/>
      <c r="X57" s="105"/>
    </row>
    <row r="58" spans="2:24" ht="9.75" customHeight="1" x14ac:dyDescent="0.2">
      <c r="B58" s="14" t="s">
        <v>312</v>
      </c>
      <c r="E58" s="215"/>
      <c r="I58" s="15" t="s">
        <v>14</v>
      </c>
      <c r="J58" s="15"/>
      <c r="K58" s="15"/>
      <c r="L58" s="15"/>
      <c r="M58" s="15"/>
      <c r="N58" s="15"/>
      <c r="O58" s="15"/>
      <c r="P58" s="15"/>
      <c r="Q58" s="15" t="s">
        <v>42</v>
      </c>
      <c r="R58" s="15"/>
      <c r="S58" s="15"/>
      <c r="T58" s="15"/>
      <c r="U58" s="15"/>
      <c r="W58" s="105"/>
      <c r="X58" s="105"/>
    </row>
    <row r="59" spans="2:24" ht="9.75" customHeight="1" x14ac:dyDescent="0.2">
      <c r="B59" s="14" t="s">
        <v>316</v>
      </c>
      <c r="E59" s="215"/>
      <c r="I59" s="15" t="s">
        <v>15</v>
      </c>
      <c r="J59" s="15"/>
      <c r="K59" s="15"/>
      <c r="L59" s="15"/>
      <c r="M59" s="15"/>
      <c r="N59" s="15"/>
      <c r="O59" s="15"/>
      <c r="P59" s="15"/>
      <c r="Q59" s="15" t="s">
        <v>311</v>
      </c>
      <c r="R59" s="15"/>
      <c r="S59" s="15"/>
      <c r="T59" s="15"/>
      <c r="U59" s="15"/>
      <c r="W59" s="105"/>
      <c r="X59" s="105"/>
    </row>
    <row r="60" spans="2:24" ht="9.75" customHeight="1" x14ac:dyDescent="0.2">
      <c r="B60" s="15" t="s">
        <v>17</v>
      </c>
      <c r="E60" s="217"/>
      <c r="I60" s="15" t="s">
        <v>18</v>
      </c>
      <c r="J60" s="15"/>
      <c r="K60" s="15"/>
      <c r="L60" s="15"/>
      <c r="M60" s="15"/>
      <c r="N60" s="15"/>
      <c r="O60" s="15"/>
      <c r="P60" s="15"/>
      <c r="Q60" s="15" t="s">
        <v>16</v>
      </c>
      <c r="R60" s="15"/>
      <c r="S60" s="15"/>
      <c r="T60" s="15"/>
      <c r="U60" s="15"/>
      <c r="W60" s="105"/>
      <c r="X60" s="105"/>
    </row>
    <row r="61" spans="2:24" ht="9.75" customHeight="1" x14ac:dyDescent="0.2">
      <c r="B61" s="15" t="s">
        <v>24</v>
      </c>
      <c r="E61" s="217"/>
      <c r="I61" s="15" t="s">
        <v>314</v>
      </c>
      <c r="J61" s="15"/>
      <c r="K61" s="15"/>
      <c r="L61" s="15"/>
      <c r="M61" s="15"/>
      <c r="N61" s="15"/>
      <c r="O61" s="15"/>
      <c r="P61" s="15"/>
      <c r="Q61" s="15" t="s">
        <v>19</v>
      </c>
      <c r="R61" s="15"/>
      <c r="S61" s="15"/>
      <c r="T61" s="15"/>
      <c r="U61" s="15"/>
      <c r="W61" s="105"/>
      <c r="X61" s="105"/>
    </row>
    <row r="62" spans="2:24" ht="9.75" customHeight="1" x14ac:dyDescent="0.2">
      <c r="B62" s="15" t="s">
        <v>25</v>
      </c>
      <c r="E62" s="217"/>
      <c r="I62" s="15" t="s">
        <v>20</v>
      </c>
      <c r="J62" s="15"/>
      <c r="K62" s="15"/>
      <c r="L62" s="15"/>
      <c r="M62" s="15"/>
      <c r="N62" s="15"/>
      <c r="O62" s="15"/>
      <c r="P62" s="15"/>
      <c r="Q62" s="15" t="s">
        <v>21</v>
      </c>
      <c r="R62" s="15"/>
      <c r="S62" s="15"/>
      <c r="T62" s="15"/>
      <c r="U62" s="15"/>
      <c r="W62" s="105"/>
      <c r="X62" s="105"/>
    </row>
    <row r="63" spans="2:24" ht="9.75" customHeight="1" x14ac:dyDescent="0.2">
      <c r="B63" s="15" t="s">
        <v>28</v>
      </c>
      <c r="E63" s="217"/>
      <c r="I63" s="15" t="s">
        <v>22</v>
      </c>
      <c r="J63" s="15"/>
      <c r="K63" s="15"/>
      <c r="L63" s="15"/>
      <c r="M63" s="15"/>
      <c r="N63" s="15"/>
      <c r="O63" s="15"/>
      <c r="P63" s="15"/>
      <c r="Q63" s="15" t="s">
        <v>23</v>
      </c>
      <c r="R63" s="15"/>
      <c r="S63" s="15"/>
      <c r="T63" s="15"/>
      <c r="U63" s="15"/>
      <c r="W63" s="105"/>
      <c r="X63" s="105"/>
    </row>
    <row r="64" spans="2:24" ht="9.75" customHeight="1" x14ac:dyDescent="0.2">
      <c r="B64" s="15" t="s">
        <v>30</v>
      </c>
      <c r="E64" s="217"/>
      <c r="I64" s="15" t="s">
        <v>313</v>
      </c>
      <c r="J64" s="15"/>
      <c r="K64" s="15"/>
      <c r="L64" s="15"/>
      <c r="M64" s="15"/>
      <c r="N64" s="15"/>
      <c r="O64" s="15"/>
      <c r="P64" s="15"/>
      <c r="Q64" s="15" t="s">
        <v>27</v>
      </c>
      <c r="R64" s="15"/>
      <c r="S64" s="15"/>
      <c r="T64" s="15"/>
      <c r="U64" s="15"/>
      <c r="W64" s="105"/>
      <c r="X64" s="105"/>
    </row>
    <row r="65" spans="2:22" ht="9.75" customHeight="1" x14ac:dyDescent="0.2">
      <c r="B65" s="15" t="s">
        <v>309</v>
      </c>
      <c r="E65" s="217"/>
      <c r="I65" s="15" t="s">
        <v>26</v>
      </c>
      <c r="J65" s="15"/>
      <c r="K65" s="15"/>
      <c r="L65" s="15"/>
      <c r="M65" s="15"/>
      <c r="N65" s="15"/>
      <c r="O65" s="15"/>
      <c r="P65" s="15"/>
      <c r="Q65" s="15" t="s">
        <v>32</v>
      </c>
      <c r="R65" s="15"/>
      <c r="S65" s="15"/>
      <c r="T65" s="15"/>
      <c r="U65" s="15"/>
    </row>
    <row r="66" spans="2:22" ht="9.75" customHeight="1" x14ac:dyDescent="0.2">
      <c r="B66" s="15" t="s">
        <v>33</v>
      </c>
      <c r="E66" s="217"/>
      <c r="I66" s="15" t="s">
        <v>29</v>
      </c>
      <c r="J66" s="15"/>
      <c r="K66" s="15"/>
      <c r="L66" s="15"/>
      <c r="M66" s="15"/>
      <c r="N66" s="15"/>
      <c r="O66" s="15"/>
      <c r="P66" s="15"/>
      <c r="Q66" s="15" t="s">
        <v>36</v>
      </c>
      <c r="R66" s="15"/>
      <c r="S66" s="15"/>
      <c r="T66" s="15"/>
      <c r="U66" s="15"/>
    </row>
    <row r="67" spans="2:22" ht="9.75" customHeight="1" x14ac:dyDescent="0.2">
      <c r="B67" s="15" t="s">
        <v>35</v>
      </c>
      <c r="E67" s="217"/>
      <c r="I67" s="15" t="s">
        <v>31</v>
      </c>
      <c r="J67" s="15"/>
      <c r="K67" s="15"/>
      <c r="L67" s="15"/>
      <c r="M67" s="15"/>
      <c r="N67" s="15"/>
      <c r="O67" s="15"/>
      <c r="P67" s="15"/>
      <c r="Q67" s="15" t="s">
        <v>39</v>
      </c>
      <c r="R67" s="15"/>
      <c r="S67" s="15"/>
      <c r="T67" s="15"/>
      <c r="U67" s="15"/>
    </row>
    <row r="68" spans="2:22" ht="9.75" customHeight="1" x14ac:dyDescent="0.2">
      <c r="B68" s="15" t="s">
        <v>315</v>
      </c>
      <c r="E68" s="217"/>
      <c r="I68" s="15" t="s">
        <v>34</v>
      </c>
      <c r="J68" s="15"/>
      <c r="K68" s="15"/>
      <c r="L68" s="15"/>
      <c r="M68" s="15"/>
      <c r="N68" s="15"/>
      <c r="O68" s="15"/>
      <c r="P68" s="15"/>
      <c r="Q68" s="15" t="s">
        <v>310</v>
      </c>
      <c r="R68" s="15"/>
      <c r="S68" s="15"/>
      <c r="T68" s="15"/>
      <c r="U68" s="15"/>
    </row>
    <row r="69" spans="2:22" x14ac:dyDescent="0.2">
      <c r="B69" s="15" t="s">
        <v>37</v>
      </c>
      <c r="C69" s="215"/>
      <c r="E69" s="217"/>
      <c r="I69" s="15" t="s">
        <v>38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2:22" x14ac:dyDescent="0.2">
      <c r="B70" s="17"/>
      <c r="L70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</sheetData>
  <mergeCells count="8">
    <mergeCell ref="B55:U55"/>
    <mergeCell ref="B54:R54"/>
    <mergeCell ref="B1:X1"/>
    <mergeCell ref="B3:X3"/>
    <mergeCell ref="B4:X4"/>
    <mergeCell ref="B5:X5"/>
    <mergeCell ref="C7:V7"/>
    <mergeCell ref="W7:X7"/>
  </mergeCells>
  <printOptions horizontalCentered="1" verticalCentered="1"/>
  <pageMargins left="0" right="0" top="0" bottom="0" header="0" footer="0"/>
  <pageSetup paperSize="9" scale="5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49"/>
  <sheetViews>
    <sheetView showGridLines="0" view="pageBreakPreview" topLeftCell="A31" zoomScale="106" zoomScaleNormal="100" zoomScaleSheetLayoutView="106" workbookViewId="0">
      <selection activeCell="B53" sqref="B53:H53"/>
    </sheetView>
  </sheetViews>
  <sheetFormatPr baseColWidth="10" defaultRowHeight="12.75" x14ac:dyDescent="0.2"/>
  <cols>
    <col min="1" max="1" width="3.42578125" style="1" customWidth="1"/>
    <col min="2" max="2" width="5.7109375" style="1" customWidth="1"/>
    <col min="3" max="3" width="16.5703125" style="1" customWidth="1"/>
    <col min="4" max="9" width="14.28515625" style="1" customWidth="1"/>
    <col min="10" max="16384" width="11.42578125" style="1"/>
  </cols>
  <sheetData>
    <row r="1" spans="1:16" ht="18" x14ac:dyDescent="0.2">
      <c r="A1" s="106"/>
      <c r="B1" s="862" t="s">
        <v>323</v>
      </c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</row>
    <row r="2" spans="1:16" ht="18" x14ac:dyDescent="0.2">
      <c r="A2" s="107"/>
      <c r="B2" s="107" t="s">
        <v>43</v>
      </c>
      <c r="C2" s="64"/>
      <c r="D2" s="64"/>
      <c r="E2" s="64"/>
      <c r="F2" s="64"/>
      <c r="G2" s="64"/>
      <c r="H2" s="64"/>
      <c r="I2" s="64"/>
    </row>
    <row r="3" spans="1:16" ht="18" x14ac:dyDescent="0.2">
      <c r="A3" s="108"/>
      <c r="B3" s="863" t="s">
        <v>124</v>
      </c>
      <c r="C3" s="863"/>
      <c r="D3" s="863"/>
      <c r="E3" s="863"/>
      <c r="F3" s="863"/>
      <c r="G3" s="863"/>
      <c r="H3" s="863"/>
      <c r="I3" s="863"/>
      <c r="J3" s="863"/>
      <c r="K3" s="863"/>
      <c r="L3" s="863"/>
      <c r="M3" s="863"/>
      <c r="N3" s="863"/>
      <c r="O3" s="863"/>
      <c r="P3" s="863"/>
    </row>
    <row r="4" spans="1:16" ht="18" x14ac:dyDescent="0.2">
      <c r="A4" s="108"/>
      <c r="B4" s="863" t="s">
        <v>145</v>
      </c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</row>
    <row r="5" spans="1:16" ht="18" x14ac:dyDescent="0.2">
      <c r="A5" s="108"/>
      <c r="B5" s="863">
        <v>2019</v>
      </c>
      <c r="C5" s="863"/>
      <c r="D5" s="863"/>
      <c r="E5" s="863"/>
      <c r="F5" s="863"/>
      <c r="G5" s="863"/>
      <c r="H5" s="863"/>
      <c r="I5" s="863"/>
      <c r="J5" s="863"/>
      <c r="K5" s="863"/>
      <c r="L5" s="863"/>
      <c r="M5" s="863"/>
      <c r="N5" s="863"/>
      <c r="O5" s="863"/>
      <c r="P5" s="863"/>
    </row>
    <row r="6" spans="1:16" ht="7.5" customHeight="1" x14ac:dyDescent="0.2">
      <c r="A6" s="65"/>
      <c r="B6" s="80"/>
      <c r="C6" s="80"/>
      <c r="D6" s="80"/>
      <c r="E6" s="80"/>
      <c r="F6" s="80"/>
      <c r="G6" s="80"/>
      <c r="H6" s="80"/>
      <c r="I6" s="80"/>
    </row>
    <row r="7" spans="1:16" ht="26.25" customHeight="1" thickBot="1" x14ac:dyDescent="0.25">
      <c r="A7" s="65"/>
      <c r="B7" s="431" t="s">
        <v>146</v>
      </c>
      <c r="C7" s="432"/>
      <c r="D7" s="864" t="s">
        <v>147</v>
      </c>
      <c r="E7" s="864"/>
      <c r="F7" s="864"/>
      <c r="G7" s="864"/>
      <c r="H7" s="865" t="s">
        <v>133</v>
      </c>
      <c r="I7" s="865"/>
    </row>
    <row r="8" spans="1:16" ht="24" customHeight="1" thickBot="1" x14ac:dyDescent="0.25">
      <c r="A8" s="65"/>
      <c r="B8" s="433"/>
      <c r="C8" s="434" t="s">
        <v>127</v>
      </c>
      <c r="D8" s="450" t="s">
        <v>148</v>
      </c>
      <c r="E8" s="450" t="s">
        <v>94</v>
      </c>
      <c r="F8" s="450" t="s">
        <v>149</v>
      </c>
      <c r="G8" s="450" t="s">
        <v>94</v>
      </c>
      <c r="H8" s="451" t="s">
        <v>49</v>
      </c>
      <c r="I8" s="452" t="s">
        <v>94</v>
      </c>
    </row>
    <row r="9" spans="1:16" ht="24" customHeight="1" x14ac:dyDescent="0.25">
      <c r="A9" s="65"/>
      <c r="B9" s="861" t="s">
        <v>48</v>
      </c>
      <c r="C9" s="861"/>
      <c r="D9" s="458">
        <f>SUM(D10:D11)</f>
        <v>9</v>
      </c>
      <c r="E9" s="459">
        <f>+(D9/$H$31)*100</f>
        <v>4.2452830188679247</v>
      </c>
      <c r="F9" s="460">
        <f>SUM(F10:F11)</f>
        <v>0</v>
      </c>
      <c r="G9" s="461">
        <f>+(F9/$H$31)*100</f>
        <v>0</v>
      </c>
      <c r="H9" s="471">
        <f>SUM(D9,F9)</f>
        <v>9</v>
      </c>
      <c r="I9" s="472">
        <f>+(H9/$H$31)*100</f>
        <v>4.2452830188679247</v>
      </c>
    </row>
    <row r="10" spans="1:16" ht="15" customHeight="1" x14ac:dyDescent="0.2">
      <c r="A10" s="65"/>
      <c r="B10" s="442"/>
      <c r="C10" s="443" t="s">
        <v>96</v>
      </c>
      <c r="D10" s="462">
        <v>4</v>
      </c>
      <c r="E10" s="110">
        <f t="shared" ref="E10:E29" si="0">+(D10/$H$31)*100</f>
        <v>1.8867924528301887</v>
      </c>
      <c r="F10" s="67">
        <v>0</v>
      </c>
      <c r="G10" s="463">
        <f t="shared" ref="G10:G33" si="1">+(F10/$H$31)*100</f>
        <v>0</v>
      </c>
      <c r="H10" s="462">
        <f>SUM(D10,F10)</f>
        <v>4</v>
      </c>
      <c r="I10" s="473">
        <f t="shared" ref="I10:I34" si="2">+(H10/$H$31)*100</f>
        <v>1.8867924528301887</v>
      </c>
    </row>
    <row r="11" spans="1:16" ht="15" customHeight="1" x14ac:dyDescent="0.2">
      <c r="A11" s="65"/>
      <c r="B11" s="442"/>
      <c r="C11" s="443" t="s">
        <v>99</v>
      </c>
      <c r="D11" s="462">
        <v>5</v>
      </c>
      <c r="E11" s="110">
        <f t="shared" si="0"/>
        <v>2.358490566037736</v>
      </c>
      <c r="F11" s="67">
        <v>0</v>
      </c>
      <c r="G11" s="463">
        <f t="shared" si="1"/>
        <v>0</v>
      </c>
      <c r="H11" s="462">
        <f>SUM(D11,F11)</f>
        <v>5</v>
      </c>
      <c r="I11" s="473">
        <f t="shared" si="2"/>
        <v>2.358490566037736</v>
      </c>
    </row>
    <row r="12" spans="1:16" ht="18" customHeight="1" x14ac:dyDescent="0.25">
      <c r="A12" s="111"/>
      <c r="B12" s="444">
        <v>11</v>
      </c>
      <c r="C12" s="445"/>
      <c r="D12" s="464">
        <f>+D13+D14</f>
        <v>2</v>
      </c>
      <c r="E12" s="109">
        <f t="shared" si="0"/>
        <v>0.94339622641509435</v>
      </c>
      <c r="F12" s="66">
        <f>+F13+F14</f>
        <v>0</v>
      </c>
      <c r="G12" s="463">
        <f t="shared" si="1"/>
        <v>0</v>
      </c>
      <c r="H12" s="464">
        <f t="shared" ref="H12:H29" si="3">SUM(D12,F12)</f>
        <v>2</v>
      </c>
      <c r="I12" s="474">
        <f t="shared" si="2"/>
        <v>0.94339622641509435</v>
      </c>
      <c r="J12" s="69"/>
    </row>
    <row r="13" spans="1:16" ht="15" customHeight="1" x14ac:dyDescent="0.25">
      <c r="A13" s="65"/>
      <c r="B13" s="446"/>
      <c r="C13" s="443" t="s">
        <v>96</v>
      </c>
      <c r="D13" s="465">
        <v>0</v>
      </c>
      <c r="E13" s="67">
        <v>0</v>
      </c>
      <c r="F13" s="67">
        <v>0</v>
      </c>
      <c r="G13" s="463">
        <f t="shared" si="1"/>
        <v>0</v>
      </c>
      <c r="H13" s="465">
        <f t="shared" si="3"/>
        <v>0</v>
      </c>
      <c r="I13" s="473">
        <f t="shared" si="2"/>
        <v>0</v>
      </c>
      <c r="J13" s="69"/>
    </row>
    <row r="14" spans="1:16" ht="15" customHeight="1" x14ac:dyDescent="0.2">
      <c r="A14" s="65"/>
      <c r="B14" s="447"/>
      <c r="C14" s="443" t="s">
        <v>99</v>
      </c>
      <c r="D14" s="462">
        <v>2</v>
      </c>
      <c r="E14" s="110">
        <f t="shared" si="0"/>
        <v>0.94339622641509435</v>
      </c>
      <c r="F14" s="67">
        <v>0</v>
      </c>
      <c r="G14" s="463">
        <f t="shared" si="1"/>
        <v>0</v>
      </c>
      <c r="H14" s="462">
        <f t="shared" si="3"/>
        <v>2</v>
      </c>
      <c r="I14" s="473">
        <f t="shared" si="2"/>
        <v>0.94339622641509435</v>
      </c>
      <c r="J14" s="69"/>
    </row>
    <row r="15" spans="1:16" ht="18" customHeight="1" x14ac:dyDescent="0.25">
      <c r="A15" s="111"/>
      <c r="B15" s="444">
        <v>12</v>
      </c>
      <c r="C15" s="445"/>
      <c r="D15" s="464">
        <f>+D16+D17</f>
        <v>1</v>
      </c>
      <c r="E15" s="109">
        <f t="shared" si="0"/>
        <v>0.47169811320754718</v>
      </c>
      <c r="F15" s="66">
        <f>+F16+F17</f>
        <v>0</v>
      </c>
      <c r="G15" s="463">
        <f t="shared" si="1"/>
        <v>0</v>
      </c>
      <c r="H15" s="464">
        <f t="shared" si="3"/>
        <v>1</v>
      </c>
      <c r="I15" s="474">
        <f t="shared" si="2"/>
        <v>0.47169811320754718</v>
      </c>
      <c r="J15" s="69"/>
    </row>
    <row r="16" spans="1:16" ht="15" customHeight="1" x14ac:dyDescent="0.25">
      <c r="A16" s="65"/>
      <c r="B16" s="446"/>
      <c r="C16" s="443" t="s">
        <v>96</v>
      </c>
      <c r="D16" s="465">
        <v>0</v>
      </c>
      <c r="E16" s="67">
        <v>0</v>
      </c>
      <c r="F16" s="67">
        <v>0</v>
      </c>
      <c r="G16" s="463">
        <f t="shared" si="1"/>
        <v>0</v>
      </c>
      <c r="H16" s="465">
        <f t="shared" si="3"/>
        <v>0</v>
      </c>
      <c r="I16" s="473">
        <f t="shared" si="2"/>
        <v>0</v>
      </c>
      <c r="J16" s="69"/>
    </row>
    <row r="17" spans="1:10" ht="15" customHeight="1" x14ac:dyDescent="0.2">
      <c r="A17" s="65"/>
      <c r="B17" s="447"/>
      <c r="C17" s="443" t="s">
        <v>99</v>
      </c>
      <c r="D17" s="462">
        <v>1</v>
      </c>
      <c r="E17" s="110">
        <f t="shared" si="0"/>
        <v>0.47169811320754718</v>
      </c>
      <c r="F17" s="67">
        <v>0</v>
      </c>
      <c r="G17" s="463">
        <f t="shared" si="1"/>
        <v>0</v>
      </c>
      <c r="H17" s="462">
        <f t="shared" si="3"/>
        <v>1</v>
      </c>
      <c r="I17" s="473">
        <f t="shared" si="2"/>
        <v>0.47169811320754718</v>
      </c>
      <c r="J17" s="69"/>
    </row>
    <row r="18" spans="1:10" ht="18" customHeight="1" x14ac:dyDescent="0.25">
      <c r="A18" s="111"/>
      <c r="B18" s="444">
        <v>14</v>
      </c>
      <c r="C18" s="445"/>
      <c r="D18" s="464">
        <f>+D19+D20</f>
        <v>2</v>
      </c>
      <c r="E18" s="109">
        <f t="shared" si="0"/>
        <v>0.94339622641509435</v>
      </c>
      <c r="F18" s="66">
        <f>+F19+F20</f>
        <v>0</v>
      </c>
      <c r="G18" s="463">
        <f t="shared" si="1"/>
        <v>0</v>
      </c>
      <c r="H18" s="464">
        <f t="shared" si="3"/>
        <v>2</v>
      </c>
      <c r="I18" s="474">
        <f t="shared" si="2"/>
        <v>0.94339622641509435</v>
      </c>
      <c r="J18" s="69"/>
    </row>
    <row r="19" spans="1:10" ht="15" customHeight="1" x14ac:dyDescent="0.25">
      <c r="A19" s="65"/>
      <c r="B19" s="446"/>
      <c r="C19" s="443" t="s">
        <v>96</v>
      </c>
      <c r="D19" s="462">
        <v>2</v>
      </c>
      <c r="E19" s="110">
        <f t="shared" si="0"/>
        <v>0.94339622641509435</v>
      </c>
      <c r="F19" s="67">
        <v>0</v>
      </c>
      <c r="G19" s="463">
        <f t="shared" si="1"/>
        <v>0</v>
      </c>
      <c r="H19" s="462">
        <f t="shared" si="3"/>
        <v>2</v>
      </c>
      <c r="I19" s="473">
        <f t="shared" si="2"/>
        <v>0.94339622641509435</v>
      </c>
      <c r="J19" s="69"/>
    </row>
    <row r="20" spans="1:10" ht="15" customHeight="1" x14ac:dyDescent="0.2">
      <c r="A20" s="65"/>
      <c r="B20" s="447"/>
      <c r="C20" s="443" t="s">
        <v>99</v>
      </c>
      <c r="D20" s="465">
        <v>0</v>
      </c>
      <c r="E20" s="110">
        <f t="shared" si="0"/>
        <v>0</v>
      </c>
      <c r="F20" s="67">
        <v>0</v>
      </c>
      <c r="G20" s="463">
        <f t="shared" si="1"/>
        <v>0</v>
      </c>
      <c r="H20" s="465">
        <f t="shared" si="3"/>
        <v>0</v>
      </c>
      <c r="I20" s="473">
        <f t="shared" si="2"/>
        <v>0</v>
      </c>
      <c r="J20" s="69"/>
    </row>
    <row r="21" spans="1:10" ht="18" customHeight="1" x14ac:dyDescent="0.25">
      <c r="A21" s="111"/>
      <c r="B21" s="444">
        <v>15</v>
      </c>
      <c r="C21" s="445"/>
      <c r="D21" s="464">
        <f>SUM(D22:D23)</f>
        <v>7</v>
      </c>
      <c r="E21" s="109">
        <f t="shared" si="0"/>
        <v>3.3018867924528301</v>
      </c>
      <c r="F21" s="66">
        <f>+F22+F23</f>
        <v>0</v>
      </c>
      <c r="G21" s="463">
        <f t="shared" si="1"/>
        <v>0</v>
      </c>
      <c r="H21" s="464">
        <f t="shared" si="3"/>
        <v>7</v>
      </c>
      <c r="I21" s="474">
        <f t="shared" si="2"/>
        <v>3.3018867924528301</v>
      </c>
      <c r="J21" s="69"/>
    </row>
    <row r="22" spans="1:10" ht="15" customHeight="1" x14ac:dyDescent="0.25">
      <c r="A22" s="65"/>
      <c r="B22" s="446"/>
      <c r="C22" s="443" t="s">
        <v>96</v>
      </c>
      <c r="D22" s="462">
        <v>3</v>
      </c>
      <c r="E22" s="110">
        <f t="shared" si="0"/>
        <v>1.4150943396226416</v>
      </c>
      <c r="F22" s="67">
        <v>0</v>
      </c>
      <c r="G22" s="463">
        <f t="shared" si="1"/>
        <v>0</v>
      </c>
      <c r="H22" s="462">
        <f t="shared" si="3"/>
        <v>3</v>
      </c>
      <c r="I22" s="473">
        <f t="shared" si="2"/>
        <v>1.4150943396226416</v>
      </c>
      <c r="J22" s="69"/>
    </row>
    <row r="23" spans="1:10" ht="15" customHeight="1" x14ac:dyDescent="0.2">
      <c r="A23" s="65"/>
      <c r="B23" s="447"/>
      <c r="C23" s="443" t="s">
        <v>99</v>
      </c>
      <c r="D23" s="462">
        <v>4</v>
      </c>
      <c r="E23" s="110">
        <f t="shared" si="0"/>
        <v>1.8867924528301887</v>
      </c>
      <c r="F23" s="67">
        <v>0</v>
      </c>
      <c r="G23" s="463">
        <f t="shared" si="1"/>
        <v>0</v>
      </c>
      <c r="H23" s="462">
        <f t="shared" si="3"/>
        <v>4</v>
      </c>
      <c r="I23" s="473">
        <f t="shared" si="2"/>
        <v>1.8867924528301887</v>
      </c>
      <c r="J23" s="69"/>
    </row>
    <row r="24" spans="1:10" ht="18" customHeight="1" x14ac:dyDescent="0.25">
      <c r="A24" s="111"/>
      <c r="B24" s="444">
        <v>16</v>
      </c>
      <c r="C24" s="445"/>
      <c r="D24" s="464">
        <f>SUM(D25:D26)</f>
        <v>24</v>
      </c>
      <c r="E24" s="109">
        <f t="shared" si="0"/>
        <v>11.320754716981133</v>
      </c>
      <c r="F24" s="68">
        <f>+F25+F26</f>
        <v>2</v>
      </c>
      <c r="G24" s="466">
        <f t="shared" si="1"/>
        <v>0.94339622641509435</v>
      </c>
      <c r="H24" s="464">
        <f t="shared" si="3"/>
        <v>26</v>
      </c>
      <c r="I24" s="474">
        <f t="shared" si="2"/>
        <v>12.264150943396226</v>
      </c>
      <c r="J24" s="69"/>
    </row>
    <row r="25" spans="1:10" ht="15" customHeight="1" x14ac:dyDescent="0.25">
      <c r="A25" s="65"/>
      <c r="B25" s="446"/>
      <c r="C25" s="443" t="s">
        <v>96</v>
      </c>
      <c r="D25" s="462">
        <v>18</v>
      </c>
      <c r="E25" s="110">
        <f t="shared" si="0"/>
        <v>8.4905660377358494</v>
      </c>
      <c r="F25" s="70">
        <v>1</v>
      </c>
      <c r="G25" s="463">
        <f t="shared" si="1"/>
        <v>0.47169811320754718</v>
      </c>
      <c r="H25" s="462">
        <f t="shared" si="3"/>
        <v>19</v>
      </c>
      <c r="I25" s="473">
        <f t="shared" si="2"/>
        <v>8.9622641509433958</v>
      </c>
      <c r="J25" s="69"/>
    </row>
    <row r="26" spans="1:10" ht="15" customHeight="1" x14ac:dyDescent="0.2">
      <c r="A26" s="65"/>
      <c r="B26" s="447"/>
      <c r="C26" s="443" t="s">
        <v>99</v>
      </c>
      <c r="D26" s="462">
        <v>6</v>
      </c>
      <c r="E26" s="110">
        <f t="shared" si="0"/>
        <v>2.8301886792452833</v>
      </c>
      <c r="F26" s="70">
        <v>1</v>
      </c>
      <c r="G26" s="463">
        <f t="shared" si="1"/>
        <v>0.47169811320754718</v>
      </c>
      <c r="H26" s="462">
        <f t="shared" si="3"/>
        <v>7</v>
      </c>
      <c r="I26" s="473">
        <f t="shared" si="2"/>
        <v>3.3018867924528301</v>
      </c>
      <c r="J26" s="69"/>
    </row>
    <row r="27" spans="1:10" ht="18" customHeight="1" x14ac:dyDescent="0.25">
      <c r="A27" s="111"/>
      <c r="B27" s="444">
        <v>17</v>
      </c>
      <c r="C27" s="445"/>
      <c r="D27" s="464">
        <f>SUM(D28:D29)</f>
        <v>26</v>
      </c>
      <c r="E27" s="109">
        <f t="shared" si="0"/>
        <v>12.264150943396226</v>
      </c>
      <c r="F27" s="68">
        <f>+F28+F29</f>
        <v>139</v>
      </c>
      <c r="G27" s="466">
        <f t="shared" si="1"/>
        <v>65.566037735849065</v>
      </c>
      <c r="H27" s="464">
        <f t="shared" si="3"/>
        <v>165</v>
      </c>
      <c r="I27" s="474">
        <f t="shared" si="2"/>
        <v>77.830188679245282</v>
      </c>
      <c r="J27" s="69"/>
    </row>
    <row r="28" spans="1:10" ht="15" customHeight="1" x14ac:dyDescent="0.25">
      <c r="A28" s="65"/>
      <c r="B28" s="446"/>
      <c r="C28" s="443" t="s">
        <v>96</v>
      </c>
      <c r="D28" s="462">
        <v>23</v>
      </c>
      <c r="E28" s="110">
        <f t="shared" si="0"/>
        <v>10.849056603773585</v>
      </c>
      <c r="F28" s="70">
        <v>83</v>
      </c>
      <c r="G28" s="463">
        <f t="shared" si="1"/>
        <v>39.150943396226417</v>
      </c>
      <c r="H28" s="462">
        <f t="shared" si="3"/>
        <v>106</v>
      </c>
      <c r="I28" s="473">
        <f t="shared" si="2"/>
        <v>50</v>
      </c>
      <c r="J28" s="69"/>
    </row>
    <row r="29" spans="1:10" ht="15" customHeight="1" x14ac:dyDescent="0.2">
      <c r="A29" s="65"/>
      <c r="B29" s="447"/>
      <c r="C29" s="443" t="s">
        <v>99</v>
      </c>
      <c r="D29" s="462">
        <v>3</v>
      </c>
      <c r="E29" s="110">
        <f t="shared" si="0"/>
        <v>1.4150943396226416</v>
      </c>
      <c r="F29" s="70">
        <v>56</v>
      </c>
      <c r="G29" s="463">
        <f t="shared" si="1"/>
        <v>26.415094339622641</v>
      </c>
      <c r="H29" s="462">
        <f t="shared" si="3"/>
        <v>59</v>
      </c>
      <c r="I29" s="473">
        <f t="shared" si="2"/>
        <v>27.830188679245282</v>
      </c>
    </row>
    <row r="30" spans="1:10" ht="16.5" thickBot="1" x14ac:dyDescent="0.25">
      <c r="A30" s="65"/>
      <c r="B30" s="448"/>
      <c r="C30" s="449"/>
      <c r="D30" s="467"/>
      <c r="E30" s="468"/>
      <c r="F30" s="469"/>
      <c r="G30" s="470"/>
      <c r="H30" s="475"/>
      <c r="I30" s="476"/>
    </row>
    <row r="31" spans="1:10" ht="23.25" customHeight="1" x14ac:dyDescent="0.25">
      <c r="A31" s="65"/>
      <c r="B31" s="435" t="s">
        <v>133</v>
      </c>
      <c r="C31" s="432"/>
      <c r="D31" s="453">
        <f>SUM(D32:D33)</f>
        <v>71</v>
      </c>
      <c r="E31" s="437">
        <f>D31/$H$31*100</f>
        <v>33.490566037735846</v>
      </c>
      <c r="F31" s="436">
        <f>SUM(F32:F33)</f>
        <v>141</v>
      </c>
      <c r="G31" s="454">
        <f t="shared" si="1"/>
        <v>66.509433962264154</v>
      </c>
      <c r="H31" s="436">
        <f>SUM(D31,F31)</f>
        <v>212</v>
      </c>
      <c r="I31" s="438">
        <f t="shared" si="2"/>
        <v>100</v>
      </c>
    </row>
    <row r="32" spans="1:10" ht="15.75" x14ac:dyDescent="0.2">
      <c r="A32" s="65"/>
      <c r="B32" s="432"/>
      <c r="C32" s="432" t="s">
        <v>96</v>
      </c>
      <c r="D32" s="455">
        <f>SUM(D13,D16,D19,D22,D25,D28,D10)</f>
        <v>50</v>
      </c>
      <c r="E32" s="440">
        <f>D32/$H$31*100</f>
        <v>23.584905660377359</v>
      </c>
      <c r="F32" s="439">
        <f>SUM(F10,F13,F16,F19,F22,F25,F28)</f>
        <v>84</v>
      </c>
      <c r="G32" s="456">
        <f t="shared" si="1"/>
        <v>39.622641509433961</v>
      </c>
      <c r="H32" s="439">
        <f>SUM(D32,F32)</f>
        <v>134</v>
      </c>
      <c r="I32" s="441">
        <f t="shared" si="2"/>
        <v>63.20754716981132</v>
      </c>
    </row>
    <row r="33" spans="1:18" ht="15.75" x14ac:dyDescent="0.2">
      <c r="A33" s="65"/>
      <c r="B33" s="432"/>
      <c r="C33" s="432" t="s">
        <v>99</v>
      </c>
      <c r="D33" s="455">
        <f>SUM(D14,D17,D20,D23,D26,D29,D11)</f>
        <v>21</v>
      </c>
      <c r="E33" s="440">
        <f>D33/$H$31*100</f>
        <v>9.9056603773584904</v>
      </c>
      <c r="F33" s="439">
        <f>SUM(F11,F14,F17,F20,F23,F26,F29)</f>
        <v>57</v>
      </c>
      <c r="G33" s="456">
        <f t="shared" si="1"/>
        <v>26.886792452830189</v>
      </c>
      <c r="H33" s="439">
        <f>SUM(D33,F33)</f>
        <v>78</v>
      </c>
      <c r="I33" s="441">
        <f t="shared" si="2"/>
        <v>36.79245283018868</v>
      </c>
    </row>
    <row r="34" spans="1:18" ht="15.75" x14ac:dyDescent="0.2">
      <c r="A34" s="65"/>
      <c r="B34" s="432"/>
      <c r="C34" s="432"/>
      <c r="D34" s="455"/>
      <c r="E34" s="439"/>
      <c r="F34" s="439"/>
      <c r="G34" s="457">
        <f>+(F34/$H$31)*100</f>
        <v>0</v>
      </c>
      <c r="H34" s="439"/>
      <c r="I34" s="441">
        <f t="shared" si="2"/>
        <v>0</v>
      </c>
    </row>
    <row r="35" spans="1:18" ht="20.25" customHeight="1" x14ac:dyDescent="0.2">
      <c r="A35" s="65"/>
      <c r="B35" s="847" t="s">
        <v>158</v>
      </c>
      <c r="C35" s="847"/>
      <c r="D35" s="847"/>
      <c r="E35" s="847"/>
      <c r="F35" s="847"/>
      <c r="G35" s="847"/>
      <c r="H35" s="847"/>
      <c r="I35" s="847"/>
      <c r="J35" s="847"/>
      <c r="K35" s="847"/>
      <c r="L35" s="847"/>
      <c r="M35" s="847"/>
      <c r="N35" s="847"/>
      <c r="O35" s="847"/>
      <c r="P35" s="847"/>
      <c r="Q35" s="847"/>
      <c r="R35" s="847"/>
    </row>
    <row r="36" spans="1:18" ht="15.75" x14ac:dyDescent="0.2">
      <c r="A36" s="65"/>
      <c r="B36" s="847" t="s">
        <v>340</v>
      </c>
      <c r="C36" s="847"/>
      <c r="D36" s="847"/>
      <c r="E36" s="847"/>
      <c r="F36" s="847"/>
      <c r="G36" s="847"/>
      <c r="H36" s="847"/>
      <c r="I36" s="847"/>
      <c r="J36" s="847"/>
      <c r="K36" s="847"/>
      <c r="L36" s="847"/>
      <c r="M36" s="9"/>
      <c r="N36" s="9"/>
      <c r="O36" s="9"/>
      <c r="P36" s="9"/>
      <c r="Q36" s="9"/>
      <c r="R36" s="9"/>
    </row>
    <row r="37" spans="1:18" ht="15.75" x14ac:dyDescent="0.2">
      <c r="A37" s="6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9"/>
      <c r="O37" s="9"/>
      <c r="P37" s="9"/>
      <c r="Q37" s="9"/>
      <c r="R37" s="9"/>
    </row>
    <row r="38" spans="1:18" ht="15.75" x14ac:dyDescent="0.2">
      <c r="A38" s="6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9"/>
      <c r="O38" s="9"/>
      <c r="P38" s="9"/>
      <c r="Q38" s="9"/>
      <c r="R38" s="9"/>
    </row>
    <row r="39" spans="1:18" ht="15.75" x14ac:dyDescent="0.2">
      <c r="A39" s="65"/>
      <c r="B39" s="72"/>
      <c r="C39" s="72"/>
      <c r="D39" s="73"/>
      <c r="F39" s="1" t="s">
        <v>150</v>
      </c>
      <c r="G39" s="1" t="s">
        <v>151</v>
      </c>
      <c r="I39" s="73"/>
    </row>
    <row r="40" spans="1:18" ht="16.5" thickBot="1" x14ac:dyDescent="0.25">
      <c r="A40" s="65"/>
      <c r="B40" s="72"/>
      <c r="C40" s="72"/>
      <c r="D40" s="73"/>
      <c r="E40" s="113" t="s">
        <v>99</v>
      </c>
      <c r="F40" s="112">
        <v>21</v>
      </c>
      <c r="G40" s="1">
        <v>57</v>
      </c>
      <c r="H40" s="1">
        <f>SUM(F40:G40)</f>
        <v>78</v>
      </c>
      <c r="I40" s="73"/>
    </row>
    <row r="41" spans="1:18" ht="15.75" x14ac:dyDescent="0.2">
      <c r="A41" s="65"/>
      <c r="B41" s="72"/>
      <c r="C41" s="72"/>
      <c r="D41" s="73"/>
      <c r="E41" s="72" t="s">
        <v>96</v>
      </c>
      <c r="F41" s="112">
        <v>50</v>
      </c>
      <c r="G41" s="1">
        <v>84</v>
      </c>
      <c r="H41" s="1">
        <f>SUM(F41:G41)</f>
        <v>134</v>
      </c>
      <c r="I41" s="73"/>
    </row>
    <row r="42" spans="1:18" ht="15.75" x14ac:dyDescent="0.2">
      <c r="A42" s="65"/>
      <c r="B42" s="72"/>
      <c r="C42" s="72"/>
      <c r="D42" s="73"/>
      <c r="F42" s="1">
        <f>SUM(F40:F41)</f>
        <v>71</v>
      </c>
      <c r="G42" s="1">
        <f>SUM(G40:G41)</f>
        <v>141</v>
      </c>
      <c r="H42" s="1">
        <f>SUM(H40:H41)</f>
        <v>212</v>
      </c>
      <c r="I42" s="73"/>
    </row>
    <row r="43" spans="1:18" ht="15.75" x14ac:dyDescent="0.2">
      <c r="A43" s="65"/>
      <c r="B43" s="72"/>
      <c r="C43" s="72"/>
      <c r="D43" s="73"/>
      <c r="E43" s="114"/>
      <c r="F43" s="73"/>
      <c r="G43" s="75"/>
      <c r="H43" s="73"/>
      <c r="I43" s="73"/>
    </row>
    <row r="44" spans="1:18" ht="15.75" x14ac:dyDescent="0.2">
      <c r="A44" s="65"/>
      <c r="B44" s="72"/>
      <c r="C44" s="72"/>
      <c r="D44" s="73"/>
      <c r="E44" s="114"/>
      <c r="F44" s="73"/>
      <c r="G44" s="75"/>
      <c r="H44" s="73"/>
      <c r="I44" s="73"/>
    </row>
    <row r="45" spans="1:18" ht="15.75" x14ac:dyDescent="0.2">
      <c r="A45" s="65"/>
      <c r="B45" s="72"/>
      <c r="C45" s="72"/>
      <c r="D45" s="73"/>
      <c r="E45" s="114"/>
      <c r="F45" s="73"/>
      <c r="G45" s="75"/>
      <c r="H45" s="73"/>
      <c r="I45" s="73"/>
    </row>
    <row r="46" spans="1:18" ht="15.75" x14ac:dyDescent="0.2">
      <c r="A46" s="65"/>
      <c r="B46" s="72"/>
      <c r="C46" s="72"/>
      <c r="D46" s="73"/>
      <c r="E46" s="114"/>
      <c r="F46" s="73"/>
      <c r="G46" s="75"/>
      <c r="H46" s="73"/>
      <c r="I46" s="73"/>
    </row>
    <row r="47" spans="1:18" ht="15.75" x14ac:dyDescent="0.2">
      <c r="A47" s="65"/>
      <c r="B47" s="72"/>
      <c r="C47" s="72"/>
      <c r="D47" s="73"/>
      <c r="E47" s="114"/>
      <c r="F47" s="73"/>
      <c r="G47" s="75"/>
      <c r="H47" s="73"/>
      <c r="I47" s="73"/>
    </row>
    <row r="48" spans="1:18" ht="15.75" x14ac:dyDescent="0.2">
      <c r="A48" s="65"/>
      <c r="B48" s="72"/>
      <c r="C48" s="72"/>
      <c r="D48" s="73"/>
      <c r="E48" s="114"/>
      <c r="F48" s="73"/>
      <c r="G48" s="75"/>
      <c r="H48" s="73"/>
      <c r="I48" s="73"/>
    </row>
    <row r="49" spans="2:13" ht="27.75" customHeight="1" x14ac:dyDescent="0.25">
      <c r="B49" s="52"/>
      <c r="C49" s="52"/>
      <c r="D49" s="52"/>
      <c r="E49" s="52"/>
      <c r="F49" s="52"/>
      <c r="G49" s="52"/>
      <c r="H49" s="52"/>
      <c r="I49" s="52"/>
      <c r="J49" s="115"/>
      <c r="K49" s="116"/>
      <c r="L49" s="116"/>
      <c r="M49" s="116"/>
    </row>
  </sheetData>
  <mergeCells count="9">
    <mergeCell ref="B9:C9"/>
    <mergeCell ref="B35:R35"/>
    <mergeCell ref="B36:L36"/>
    <mergeCell ref="B1:P1"/>
    <mergeCell ref="B3:P3"/>
    <mergeCell ref="B4:P4"/>
    <mergeCell ref="B5:P5"/>
    <mergeCell ref="D7:G7"/>
    <mergeCell ref="H7:I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5" orientation="landscape" r:id="rId1"/>
  <ignoredErrors>
    <ignoredError sqref="H9:H34 E9:E33 F9:F29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R54"/>
  <sheetViews>
    <sheetView showGridLines="0" view="pageBreakPreview" topLeftCell="A35" zoomScaleNormal="100" zoomScaleSheetLayoutView="100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5.42578125" style="1" customWidth="1"/>
    <col min="3" max="3" width="14.28515625" style="1" customWidth="1"/>
    <col min="4" max="4" width="13.85546875" style="1" customWidth="1"/>
    <col min="5" max="6" width="15.140625" style="1" customWidth="1"/>
    <col min="7" max="7" width="14.140625" style="1" customWidth="1"/>
    <col min="8" max="8" width="15.42578125" style="1" customWidth="1"/>
    <col min="9" max="16384" width="11.42578125" style="1"/>
  </cols>
  <sheetData>
    <row r="1" spans="2:9" ht="15.75" x14ac:dyDescent="0.2">
      <c r="B1" s="858" t="s">
        <v>324</v>
      </c>
      <c r="C1" s="858"/>
      <c r="D1" s="858"/>
      <c r="E1" s="858"/>
      <c r="F1" s="858"/>
      <c r="G1" s="858"/>
      <c r="H1" s="858"/>
    </row>
    <row r="2" spans="2:9" ht="15.75" x14ac:dyDescent="0.2">
      <c r="B2" s="63" t="s">
        <v>123</v>
      </c>
      <c r="C2" s="64"/>
      <c r="D2" s="64"/>
      <c r="E2" s="64"/>
      <c r="F2" s="64"/>
      <c r="G2" s="64"/>
      <c r="H2" s="64"/>
    </row>
    <row r="3" spans="2:9" ht="15.75" x14ac:dyDescent="0.2">
      <c r="B3" s="859" t="s">
        <v>124</v>
      </c>
      <c r="C3" s="859"/>
      <c r="D3" s="859"/>
      <c r="E3" s="859"/>
      <c r="F3" s="859"/>
      <c r="G3" s="859"/>
      <c r="H3" s="859"/>
    </row>
    <row r="4" spans="2:9" ht="15.75" x14ac:dyDescent="0.2">
      <c r="B4" s="859" t="s">
        <v>125</v>
      </c>
      <c r="C4" s="859"/>
      <c r="D4" s="859"/>
      <c r="E4" s="859"/>
      <c r="F4" s="859"/>
      <c r="G4" s="859"/>
      <c r="H4" s="859"/>
    </row>
    <row r="5" spans="2:9" ht="15.75" x14ac:dyDescent="0.2">
      <c r="B5" s="859">
        <v>2019</v>
      </c>
      <c r="C5" s="859"/>
      <c r="D5" s="859"/>
      <c r="E5" s="859"/>
      <c r="F5" s="859"/>
      <c r="G5" s="859"/>
      <c r="H5" s="859"/>
    </row>
    <row r="6" spans="2:9" ht="15.75" x14ac:dyDescent="0.2">
      <c r="B6" s="65"/>
    </row>
    <row r="7" spans="2:9" ht="24.75" customHeight="1" thickBot="1" x14ac:dyDescent="0.3">
      <c r="B7" s="482" t="s">
        <v>47</v>
      </c>
      <c r="C7" s="432"/>
      <c r="D7" s="868" t="s">
        <v>126</v>
      </c>
      <c r="E7" s="868"/>
      <c r="F7" s="868"/>
      <c r="G7" s="868"/>
      <c r="H7" s="869" t="s">
        <v>5</v>
      </c>
    </row>
    <row r="8" spans="2:9" ht="34.5" customHeight="1" thickBot="1" x14ac:dyDescent="0.25">
      <c r="B8" s="477"/>
      <c r="C8" s="434" t="s">
        <v>127</v>
      </c>
      <c r="D8" s="298" t="s">
        <v>128</v>
      </c>
      <c r="E8" s="297" t="s">
        <v>129</v>
      </c>
      <c r="F8" s="297" t="s">
        <v>130</v>
      </c>
      <c r="G8" s="298" t="s">
        <v>131</v>
      </c>
      <c r="H8" s="869"/>
    </row>
    <row r="9" spans="2:9" ht="34.5" customHeight="1" x14ac:dyDescent="0.25">
      <c r="B9" s="866" t="s">
        <v>132</v>
      </c>
      <c r="C9" s="866"/>
      <c r="D9" s="483">
        <f>SUM(D10:D11)</f>
        <v>0</v>
      </c>
      <c r="E9" s="460">
        <f>SUM(E10:E11)</f>
        <v>0</v>
      </c>
      <c r="F9" s="460">
        <f>SUM(F10:F11)</f>
        <v>0</v>
      </c>
      <c r="G9" s="484">
        <f>SUM(G10:G11)</f>
        <v>9</v>
      </c>
      <c r="H9" s="493">
        <f>SUM(H10:H11)</f>
        <v>9</v>
      </c>
    </row>
    <row r="10" spans="2:9" ht="15" customHeight="1" x14ac:dyDescent="0.2">
      <c r="B10" s="480"/>
      <c r="C10" s="443" t="s">
        <v>96</v>
      </c>
      <c r="D10" s="465">
        <v>0</v>
      </c>
      <c r="E10" s="67">
        <v>0</v>
      </c>
      <c r="F10" s="67">
        <v>0</v>
      </c>
      <c r="G10" s="485">
        <v>4</v>
      </c>
      <c r="H10" s="494">
        <f>SUM(D10:G10)</f>
        <v>4</v>
      </c>
    </row>
    <row r="11" spans="2:9" ht="15" customHeight="1" x14ac:dyDescent="0.2">
      <c r="B11" s="480"/>
      <c r="C11" s="443" t="s">
        <v>99</v>
      </c>
      <c r="D11" s="465">
        <v>0</v>
      </c>
      <c r="E11" s="67">
        <v>0</v>
      </c>
      <c r="F11" s="67">
        <v>0</v>
      </c>
      <c r="G11" s="485">
        <v>5</v>
      </c>
      <c r="H11" s="494">
        <f>SUM(D11:G11)</f>
        <v>5</v>
      </c>
    </row>
    <row r="12" spans="2:9" ht="21.75" customHeight="1" x14ac:dyDescent="0.25">
      <c r="B12" s="446">
        <v>11</v>
      </c>
      <c r="C12" s="449"/>
      <c r="D12" s="486">
        <f>SUM(D13:D14)</f>
        <v>0</v>
      </c>
      <c r="E12" s="66">
        <f>SUM(E13:E14)</f>
        <v>0</v>
      </c>
      <c r="F12" s="66">
        <f>SUM(F13:F14)</f>
        <v>0</v>
      </c>
      <c r="G12" s="487">
        <f>SUM(G13:G14)</f>
        <v>2</v>
      </c>
      <c r="H12" s="495">
        <f>SUM(H13:H14)</f>
        <v>2</v>
      </c>
      <c r="I12" s="69"/>
    </row>
    <row r="13" spans="2:9" ht="15" customHeight="1" x14ac:dyDescent="0.2">
      <c r="B13" s="480"/>
      <c r="C13" s="443" t="s">
        <v>96</v>
      </c>
      <c r="D13" s="465">
        <f>+D15+D14</f>
        <v>0</v>
      </c>
      <c r="E13" s="67">
        <v>0</v>
      </c>
      <c r="F13" s="67">
        <v>0</v>
      </c>
      <c r="G13" s="485">
        <v>0</v>
      </c>
      <c r="H13" s="496">
        <v>0</v>
      </c>
      <c r="I13" s="69"/>
    </row>
    <row r="14" spans="2:9" ht="15" customHeight="1" x14ac:dyDescent="0.2">
      <c r="B14" s="480"/>
      <c r="C14" s="443" t="s">
        <v>99</v>
      </c>
      <c r="D14" s="465">
        <f>+D16+D15</f>
        <v>0</v>
      </c>
      <c r="E14" s="67">
        <v>0</v>
      </c>
      <c r="F14" s="67">
        <v>0</v>
      </c>
      <c r="G14" s="488">
        <v>2</v>
      </c>
      <c r="H14" s="494">
        <f t="shared" ref="H14:H29" si="0">SUM(D14:G14)</f>
        <v>2</v>
      </c>
      <c r="I14" s="69"/>
    </row>
    <row r="15" spans="2:9" ht="18.75" customHeight="1" x14ac:dyDescent="0.25">
      <c r="B15" s="446">
        <v>12</v>
      </c>
      <c r="C15" s="449"/>
      <c r="D15" s="486">
        <f>SUM(D16:D17)</f>
        <v>0</v>
      </c>
      <c r="E15" s="66">
        <f>SUM(E16:E17)</f>
        <v>0</v>
      </c>
      <c r="F15" s="66">
        <f>SUM(F16:F17)</f>
        <v>0</v>
      </c>
      <c r="G15" s="487">
        <f>SUM(G16:G17)</f>
        <v>1</v>
      </c>
      <c r="H15" s="495">
        <f t="shared" si="0"/>
        <v>1</v>
      </c>
      <c r="I15" s="69"/>
    </row>
    <row r="16" spans="2:9" ht="15" customHeight="1" x14ac:dyDescent="0.2">
      <c r="B16" s="480"/>
      <c r="C16" s="443" t="s">
        <v>96</v>
      </c>
      <c r="D16" s="465">
        <v>0</v>
      </c>
      <c r="E16" s="67">
        <v>0</v>
      </c>
      <c r="F16" s="67">
        <v>0</v>
      </c>
      <c r="G16" s="485">
        <v>0</v>
      </c>
      <c r="H16" s="496">
        <v>0</v>
      </c>
      <c r="I16" s="69"/>
    </row>
    <row r="17" spans="2:9" ht="15" customHeight="1" x14ac:dyDescent="0.2">
      <c r="B17" s="480"/>
      <c r="C17" s="443" t="s">
        <v>99</v>
      </c>
      <c r="D17" s="465">
        <v>0</v>
      </c>
      <c r="E17" s="67">
        <v>0</v>
      </c>
      <c r="F17" s="67">
        <v>0</v>
      </c>
      <c r="G17" s="488">
        <v>1</v>
      </c>
      <c r="H17" s="494">
        <f t="shared" si="0"/>
        <v>1</v>
      </c>
      <c r="I17" s="69"/>
    </row>
    <row r="18" spans="2:9" ht="21.75" customHeight="1" x14ac:dyDescent="0.25">
      <c r="B18" s="446">
        <v>14</v>
      </c>
      <c r="C18" s="449"/>
      <c r="D18" s="486">
        <f>+D20+D19</f>
        <v>0</v>
      </c>
      <c r="E18" s="66">
        <f>+E20+E19</f>
        <v>1</v>
      </c>
      <c r="F18" s="66">
        <f>+F20+F19</f>
        <v>0</v>
      </c>
      <c r="G18" s="487">
        <f>+G20+G19</f>
        <v>1</v>
      </c>
      <c r="H18" s="495">
        <f t="shared" si="0"/>
        <v>2</v>
      </c>
      <c r="I18" s="69"/>
    </row>
    <row r="19" spans="2:9" ht="14.25" x14ac:dyDescent="0.2">
      <c r="B19" s="480"/>
      <c r="C19" s="443" t="s">
        <v>96</v>
      </c>
      <c r="D19" s="465">
        <v>0</v>
      </c>
      <c r="E19" s="67">
        <v>1</v>
      </c>
      <c r="F19" s="67">
        <v>0</v>
      </c>
      <c r="G19" s="488">
        <v>1</v>
      </c>
      <c r="H19" s="494">
        <f t="shared" si="0"/>
        <v>2</v>
      </c>
      <c r="I19" s="69"/>
    </row>
    <row r="20" spans="2:9" ht="14.25" x14ac:dyDescent="0.2">
      <c r="B20" s="480"/>
      <c r="C20" s="443" t="s">
        <v>99</v>
      </c>
      <c r="D20" s="465">
        <v>0</v>
      </c>
      <c r="E20" s="67">
        <v>0</v>
      </c>
      <c r="F20" s="67">
        <v>0</v>
      </c>
      <c r="G20" s="485">
        <v>0</v>
      </c>
      <c r="H20" s="496">
        <v>0</v>
      </c>
      <c r="I20" s="69"/>
    </row>
    <row r="21" spans="2:9" ht="18.75" customHeight="1" x14ac:dyDescent="0.25">
      <c r="B21" s="446">
        <v>15</v>
      </c>
      <c r="C21" s="449"/>
      <c r="D21" s="486">
        <f>+D23+D22</f>
        <v>0</v>
      </c>
      <c r="E21" s="68">
        <f>+E23+E22</f>
        <v>1</v>
      </c>
      <c r="F21" s="66">
        <f>+F23+F22</f>
        <v>0</v>
      </c>
      <c r="G21" s="489">
        <f>+G23+G22</f>
        <v>6</v>
      </c>
      <c r="H21" s="495">
        <f t="shared" si="0"/>
        <v>7</v>
      </c>
      <c r="I21" s="69"/>
    </row>
    <row r="22" spans="2:9" ht="15" x14ac:dyDescent="0.25">
      <c r="B22" s="481"/>
      <c r="C22" s="443" t="s">
        <v>96</v>
      </c>
      <c r="D22" s="465">
        <v>0</v>
      </c>
      <c r="E22" s="67">
        <v>0</v>
      </c>
      <c r="F22" s="67">
        <v>0</v>
      </c>
      <c r="G22" s="485">
        <v>3</v>
      </c>
      <c r="H22" s="494">
        <f t="shared" si="0"/>
        <v>3</v>
      </c>
      <c r="I22" s="69"/>
    </row>
    <row r="23" spans="2:9" ht="14.25" x14ac:dyDescent="0.2">
      <c r="B23" s="448"/>
      <c r="C23" s="443" t="s">
        <v>99</v>
      </c>
      <c r="D23" s="465">
        <v>0</v>
      </c>
      <c r="E23" s="67">
        <v>1</v>
      </c>
      <c r="F23" s="67">
        <v>0</v>
      </c>
      <c r="G23" s="485">
        <v>3</v>
      </c>
      <c r="H23" s="494">
        <f t="shared" si="0"/>
        <v>4</v>
      </c>
      <c r="I23" s="69"/>
    </row>
    <row r="24" spans="2:9" ht="18.75" customHeight="1" x14ac:dyDescent="0.25">
      <c r="B24" s="446">
        <v>16</v>
      </c>
      <c r="C24" s="449"/>
      <c r="D24" s="464">
        <f>+D26+D25</f>
        <v>5</v>
      </c>
      <c r="E24" s="68">
        <f>+E26+E25</f>
        <v>6</v>
      </c>
      <c r="F24" s="68">
        <f>+F26+F25</f>
        <v>2</v>
      </c>
      <c r="G24" s="487">
        <f>+G26+G25</f>
        <v>13</v>
      </c>
      <c r="H24" s="495">
        <f t="shared" si="0"/>
        <v>26</v>
      </c>
      <c r="I24" s="69"/>
    </row>
    <row r="25" spans="2:9" ht="15" x14ac:dyDescent="0.25">
      <c r="B25" s="481"/>
      <c r="C25" s="443" t="s">
        <v>96</v>
      </c>
      <c r="D25" s="462">
        <v>4</v>
      </c>
      <c r="E25" s="70">
        <v>5</v>
      </c>
      <c r="F25" s="70">
        <v>2</v>
      </c>
      <c r="G25" s="488">
        <v>8</v>
      </c>
      <c r="H25" s="494">
        <f t="shared" si="0"/>
        <v>19</v>
      </c>
      <c r="I25" s="69"/>
    </row>
    <row r="26" spans="2:9" ht="14.25" x14ac:dyDescent="0.2">
      <c r="B26" s="448"/>
      <c r="C26" s="443" t="s">
        <v>99</v>
      </c>
      <c r="D26" s="462">
        <v>1</v>
      </c>
      <c r="E26" s="70">
        <v>1</v>
      </c>
      <c r="F26" s="67">
        <v>0</v>
      </c>
      <c r="G26" s="488">
        <v>5</v>
      </c>
      <c r="H26" s="494">
        <f t="shared" si="0"/>
        <v>7</v>
      </c>
      <c r="I26" s="69"/>
    </row>
    <row r="27" spans="2:9" ht="18.75" customHeight="1" x14ac:dyDescent="0.25">
      <c r="B27" s="446">
        <v>17</v>
      </c>
      <c r="C27" s="449"/>
      <c r="D27" s="464">
        <f>+D29+D28</f>
        <v>14</v>
      </c>
      <c r="E27" s="68">
        <f>+E29+E28</f>
        <v>82</v>
      </c>
      <c r="F27" s="68">
        <f>+F29+F28</f>
        <v>11</v>
      </c>
      <c r="G27" s="487">
        <f>+G29+G28</f>
        <v>58</v>
      </c>
      <c r="H27" s="495">
        <f t="shared" si="0"/>
        <v>165</v>
      </c>
      <c r="I27" s="69"/>
    </row>
    <row r="28" spans="2:9" ht="15" x14ac:dyDescent="0.25">
      <c r="B28" s="481"/>
      <c r="C28" s="443" t="s">
        <v>96</v>
      </c>
      <c r="D28" s="462">
        <v>6</v>
      </c>
      <c r="E28" s="70">
        <v>53</v>
      </c>
      <c r="F28" s="70">
        <v>10</v>
      </c>
      <c r="G28" s="488">
        <v>37</v>
      </c>
      <c r="H28" s="494">
        <f t="shared" si="0"/>
        <v>106</v>
      </c>
      <c r="I28" s="69"/>
    </row>
    <row r="29" spans="2:9" ht="14.25" x14ac:dyDescent="0.2">
      <c r="B29" s="480"/>
      <c r="C29" s="443" t="s">
        <v>99</v>
      </c>
      <c r="D29" s="462">
        <v>8</v>
      </c>
      <c r="E29" s="70">
        <v>29</v>
      </c>
      <c r="F29" s="70">
        <v>1</v>
      </c>
      <c r="G29" s="488">
        <v>21</v>
      </c>
      <c r="H29" s="494">
        <f t="shared" si="0"/>
        <v>59</v>
      </c>
    </row>
    <row r="30" spans="2:9" ht="15.75" thickBot="1" x14ac:dyDescent="0.3">
      <c r="B30" s="480"/>
      <c r="C30" s="449"/>
      <c r="D30" s="490"/>
      <c r="E30" s="491"/>
      <c r="F30" s="491"/>
      <c r="G30" s="492"/>
      <c r="H30" s="497"/>
    </row>
    <row r="31" spans="2:9" ht="21.75" customHeight="1" x14ac:dyDescent="0.25">
      <c r="B31" s="435" t="s">
        <v>133</v>
      </c>
      <c r="C31" s="432"/>
      <c r="D31" s="498">
        <f>SUM(D32:D33)</f>
        <v>19</v>
      </c>
      <c r="E31" s="499">
        <f>SUM(E32:E33)</f>
        <v>90</v>
      </c>
      <c r="F31" s="499">
        <f>SUM(F32:F33)</f>
        <v>13</v>
      </c>
      <c r="G31" s="500">
        <f>SUM(G32:G33)</f>
        <v>90</v>
      </c>
      <c r="H31" s="436">
        <f>SUM(H32:H33)</f>
        <v>212</v>
      </c>
    </row>
    <row r="32" spans="2:9" ht="14.25" x14ac:dyDescent="0.2">
      <c r="B32" s="477"/>
      <c r="C32" s="478" t="s">
        <v>96</v>
      </c>
      <c r="D32" s="455">
        <f t="shared" ref="D32:H33" si="1">SUM(D13,D16,D19,D22,D25,D28,D10)</f>
        <v>10</v>
      </c>
      <c r="E32" s="439">
        <f t="shared" si="1"/>
        <v>59</v>
      </c>
      <c r="F32" s="439">
        <f t="shared" si="1"/>
        <v>12</v>
      </c>
      <c r="G32" s="501">
        <f t="shared" si="1"/>
        <v>53</v>
      </c>
      <c r="H32" s="439">
        <f t="shared" si="1"/>
        <v>134</v>
      </c>
    </row>
    <row r="33" spans="2:15" ht="14.25" x14ac:dyDescent="0.2">
      <c r="B33" s="477"/>
      <c r="C33" s="478" t="s">
        <v>99</v>
      </c>
      <c r="D33" s="455">
        <f t="shared" si="1"/>
        <v>9</v>
      </c>
      <c r="E33" s="439">
        <f t="shared" si="1"/>
        <v>31</v>
      </c>
      <c r="F33" s="439">
        <f t="shared" si="1"/>
        <v>1</v>
      </c>
      <c r="G33" s="501">
        <f t="shared" si="1"/>
        <v>37</v>
      </c>
      <c r="H33" s="439">
        <f t="shared" si="1"/>
        <v>78</v>
      </c>
    </row>
    <row r="34" spans="2:15" ht="14.25" x14ac:dyDescent="0.2">
      <c r="B34" s="477"/>
      <c r="C34" s="432"/>
      <c r="D34" s="502"/>
      <c r="E34" s="479"/>
      <c r="F34" s="479"/>
      <c r="G34" s="503"/>
      <c r="H34" s="479"/>
    </row>
    <row r="35" spans="2:15" ht="3.75" customHeight="1" x14ac:dyDescent="0.2">
      <c r="C35" s="72"/>
      <c r="D35" s="72"/>
      <c r="E35" s="73"/>
      <c r="F35" s="74"/>
      <c r="G35" s="74"/>
      <c r="H35" s="75"/>
    </row>
    <row r="36" spans="2:15" x14ac:dyDescent="0.2">
      <c r="C36" s="72"/>
      <c r="D36" s="72"/>
      <c r="E36" s="73"/>
      <c r="F36" s="74"/>
      <c r="G36" s="74"/>
      <c r="H36" s="75"/>
    </row>
    <row r="37" spans="2:15" x14ac:dyDescent="0.2">
      <c r="C37" s="72"/>
      <c r="D37" s="72"/>
      <c r="E37" s="73"/>
      <c r="F37" s="74"/>
      <c r="G37" s="74"/>
      <c r="H37" s="75"/>
    </row>
    <row r="38" spans="2:15" x14ac:dyDescent="0.2">
      <c r="C38" s="72"/>
      <c r="D38" s="72"/>
      <c r="E38" s="73"/>
      <c r="F38" s="74"/>
      <c r="G38" s="74"/>
      <c r="H38" s="75"/>
    </row>
    <row r="39" spans="2:15" x14ac:dyDescent="0.2">
      <c r="C39" s="72"/>
      <c r="D39" s="72"/>
      <c r="E39" s="73"/>
      <c r="F39" s="74"/>
      <c r="G39" s="74"/>
      <c r="H39" s="75"/>
    </row>
    <row r="40" spans="2:15" x14ac:dyDescent="0.2">
      <c r="C40" s="72"/>
      <c r="D40" s="72"/>
      <c r="E40" s="73"/>
      <c r="F40" s="74"/>
      <c r="G40" s="74"/>
      <c r="H40" s="75"/>
    </row>
    <row r="41" spans="2:15" x14ac:dyDescent="0.2">
      <c r="C41" s="72"/>
      <c r="D41" s="72"/>
      <c r="E41" s="73"/>
      <c r="F41" s="74"/>
      <c r="G41" s="74"/>
      <c r="H41" s="75"/>
    </row>
    <row r="42" spans="2:15" x14ac:dyDescent="0.2">
      <c r="C42" s="72"/>
      <c r="D42" s="72"/>
      <c r="E42" s="73"/>
      <c r="F42" s="74"/>
      <c r="G42" s="74"/>
      <c r="H42" s="75"/>
    </row>
    <row r="43" spans="2:15" x14ac:dyDescent="0.2">
      <c r="C43" s="72"/>
      <c r="D43" s="72"/>
      <c r="E43" s="73"/>
      <c r="F43" s="74"/>
      <c r="G43" s="74"/>
      <c r="H43" s="75"/>
    </row>
    <row r="44" spans="2:15" ht="25.5" x14ac:dyDescent="0.2">
      <c r="C44" s="72"/>
      <c r="D44" s="72"/>
      <c r="E44" s="73"/>
      <c r="F44" s="74"/>
      <c r="G44" s="74"/>
      <c r="H44" s="75"/>
      <c r="J44" s="35"/>
      <c r="K44" s="35" t="s">
        <v>128</v>
      </c>
      <c r="L44" s="76" t="s">
        <v>129</v>
      </c>
      <c r="M44" s="77" t="s">
        <v>130</v>
      </c>
      <c r="N44" s="35" t="s">
        <v>131</v>
      </c>
    </row>
    <row r="45" spans="2:15" ht="14.25" x14ac:dyDescent="0.2">
      <c r="C45" s="72"/>
      <c r="D45" s="72"/>
      <c r="E45" s="73"/>
      <c r="F45" s="74"/>
      <c r="G45" s="74"/>
      <c r="H45" s="75"/>
      <c r="J45" s="35" t="s">
        <v>96</v>
      </c>
      <c r="K45" s="71">
        <v>10</v>
      </c>
      <c r="L45" s="71">
        <v>59</v>
      </c>
      <c r="M45" s="71">
        <v>12</v>
      </c>
      <c r="N45" s="71">
        <v>53</v>
      </c>
      <c r="O45" s="78">
        <f>SUM(K45:N45)</f>
        <v>134</v>
      </c>
    </row>
    <row r="46" spans="2:15" ht="14.25" x14ac:dyDescent="0.2">
      <c r="C46" s="72"/>
      <c r="D46" s="72"/>
      <c r="E46" s="73"/>
      <c r="F46" s="74"/>
      <c r="G46" s="74"/>
      <c r="H46" s="75"/>
      <c r="J46" s="35" t="s">
        <v>53</v>
      </c>
      <c r="K46" s="71">
        <v>9</v>
      </c>
      <c r="L46" s="71">
        <v>31</v>
      </c>
      <c r="M46" s="71">
        <v>1</v>
      </c>
      <c r="N46" s="71">
        <v>37</v>
      </c>
      <c r="O46" s="78">
        <f>SUM(K46:N46)</f>
        <v>78</v>
      </c>
    </row>
    <row r="47" spans="2:15" x14ac:dyDescent="0.2">
      <c r="C47" s="72"/>
      <c r="D47" s="72"/>
      <c r="E47" s="73"/>
      <c r="F47" s="74"/>
      <c r="G47" s="74"/>
      <c r="H47" s="75"/>
      <c r="J47" s="35"/>
      <c r="K47" s="79">
        <f>SUM(K45:K46)</f>
        <v>19</v>
      </c>
      <c r="L47" s="79">
        <f>SUM(L45:L46)</f>
        <v>90</v>
      </c>
      <c r="M47" s="79">
        <f>SUM(M45:M46)</f>
        <v>13</v>
      </c>
      <c r="N47" s="79">
        <f>SUM(N45:N46)</f>
        <v>90</v>
      </c>
      <c r="O47" s="78">
        <f>SUM(K47:N47)</f>
        <v>212</v>
      </c>
    </row>
    <row r="48" spans="2:15" x14ac:dyDescent="0.2">
      <c r="C48" s="72"/>
      <c r="D48" s="72"/>
      <c r="E48" s="73"/>
      <c r="F48" s="74"/>
      <c r="G48" s="74"/>
      <c r="H48" s="75"/>
    </row>
    <row r="49" spans="2:18" x14ac:dyDescent="0.2">
      <c r="C49" s="72"/>
      <c r="D49" s="72"/>
      <c r="E49" s="73"/>
      <c r="F49" s="74"/>
      <c r="G49" s="74"/>
      <c r="H49" s="75"/>
    </row>
    <row r="50" spans="2:18" x14ac:dyDescent="0.2">
      <c r="C50" s="72"/>
      <c r="D50" s="72"/>
      <c r="E50" s="73"/>
      <c r="F50" s="74"/>
      <c r="G50" s="74"/>
      <c r="H50" s="75"/>
    </row>
    <row r="51" spans="2:18" x14ac:dyDescent="0.2">
      <c r="C51" s="72"/>
      <c r="D51" s="72"/>
      <c r="E51" s="73"/>
      <c r="F51" s="74"/>
      <c r="G51" s="74"/>
      <c r="H51" s="75"/>
    </row>
    <row r="52" spans="2:18" ht="6" customHeight="1" x14ac:dyDescent="0.2">
      <c r="C52" s="72"/>
    </row>
    <row r="53" spans="2:18" ht="26.25" customHeight="1" x14ac:dyDescent="0.2">
      <c r="B53" s="867" t="s">
        <v>158</v>
      </c>
      <c r="C53" s="867"/>
      <c r="D53" s="867"/>
      <c r="E53" s="867"/>
      <c r="F53" s="867"/>
      <c r="G53" s="867"/>
      <c r="H53" s="867"/>
      <c r="I53" s="929"/>
      <c r="J53" s="929"/>
      <c r="K53" s="929"/>
      <c r="L53" s="929"/>
      <c r="M53" s="929"/>
      <c r="N53" s="929"/>
      <c r="O53" s="929"/>
      <c r="P53" s="929"/>
      <c r="Q53" s="929"/>
      <c r="R53" s="929"/>
    </row>
    <row r="54" spans="2:18" x14ac:dyDescent="0.2">
      <c r="B54" s="867" t="s">
        <v>340</v>
      </c>
      <c r="C54" s="867"/>
      <c r="D54" s="867"/>
      <c r="E54" s="867"/>
      <c r="F54" s="867"/>
      <c r="G54" s="867"/>
      <c r="H54" s="867"/>
      <c r="I54" s="867"/>
      <c r="J54" s="867"/>
      <c r="K54" s="867"/>
      <c r="L54" s="867"/>
      <c r="M54" s="105"/>
      <c r="N54" s="105"/>
      <c r="O54" s="105"/>
      <c r="P54" s="105"/>
      <c r="Q54" s="105"/>
      <c r="R54" s="105"/>
    </row>
  </sheetData>
  <mergeCells count="9">
    <mergeCell ref="B9:C9"/>
    <mergeCell ref="B54:L54"/>
    <mergeCell ref="B1:H1"/>
    <mergeCell ref="B3:H3"/>
    <mergeCell ref="B4:H4"/>
    <mergeCell ref="B5:H5"/>
    <mergeCell ref="D7:G7"/>
    <mergeCell ref="H7:H8"/>
    <mergeCell ref="B53:H5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colBreaks count="1" manualBreakCount="1">
    <brk id="8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R40"/>
  <sheetViews>
    <sheetView showGridLines="0" view="pageBreakPreview" topLeftCell="A24" zoomScaleNormal="100" zoomScaleSheetLayoutView="100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9.5703125" style="1" customWidth="1"/>
    <col min="3" max="3" width="10.85546875" style="1" customWidth="1"/>
    <col min="4" max="4" width="10.5703125" style="1" customWidth="1"/>
    <col min="5" max="14" width="11.42578125" style="1"/>
    <col min="15" max="15" width="10.140625" style="1" customWidth="1"/>
    <col min="16" max="16384" width="11.42578125" style="1"/>
  </cols>
  <sheetData>
    <row r="1" spans="2:15" ht="15.75" x14ac:dyDescent="0.2">
      <c r="B1" s="852" t="s">
        <v>325</v>
      </c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</row>
    <row r="2" spans="2:15" ht="15.75" x14ac:dyDescent="0.2">
      <c r="B2" s="40" t="s">
        <v>43</v>
      </c>
      <c r="C2" s="40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2:15" ht="15.75" x14ac:dyDescent="0.2">
      <c r="B3" s="853" t="s">
        <v>152</v>
      </c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853"/>
    </row>
    <row r="4" spans="2:15" ht="15.75" x14ac:dyDescent="0.2">
      <c r="B4" s="853" t="s">
        <v>153</v>
      </c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</row>
    <row r="5" spans="2:15" x14ac:dyDescent="0.2">
      <c r="B5" s="117"/>
      <c r="C5" s="117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6" spans="2:15" ht="21" customHeight="1" thickBot="1" x14ac:dyDescent="0.25">
      <c r="B6" s="870" t="s">
        <v>154</v>
      </c>
      <c r="C6" s="871" t="s">
        <v>80</v>
      </c>
      <c r="D6" s="871"/>
      <c r="E6" s="871"/>
      <c r="F6" s="871"/>
      <c r="G6" s="871"/>
      <c r="H6" s="871"/>
      <c r="I6" s="871"/>
      <c r="J6" s="871"/>
      <c r="K6" s="871"/>
      <c r="L6" s="871"/>
      <c r="M6" s="871"/>
      <c r="N6" s="871"/>
      <c r="O6" s="870" t="s">
        <v>133</v>
      </c>
    </row>
    <row r="7" spans="2:15" ht="25.5" customHeight="1" thickBot="1" x14ac:dyDescent="0.25">
      <c r="B7" s="870"/>
      <c r="C7" s="506" t="s">
        <v>155</v>
      </c>
      <c r="D7" s="506" t="s">
        <v>156</v>
      </c>
      <c r="E7" s="506" t="s">
        <v>55</v>
      </c>
      <c r="F7" s="506" t="s">
        <v>56</v>
      </c>
      <c r="G7" s="506" t="s">
        <v>57</v>
      </c>
      <c r="H7" s="506" t="s">
        <v>58</v>
      </c>
      <c r="I7" s="506" t="s">
        <v>59</v>
      </c>
      <c r="J7" s="506" t="s">
        <v>60</v>
      </c>
      <c r="K7" s="506" t="s">
        <v>61</v>
      </c>
      <c r="L7" s="506" t="s">
        <v>62</v>
      </c>
      <c r="M7" s="506" t="s">
        <v>63</v>
      </c>
      <c r="N7" s="506" t="s">
        <v>64</v>
      </c>
      <c r="O7" s="870"/>
    </row>
    <row r="8" spans="2:15" ht="20.25" customHeight="1" x14ac:dyDescent="0.2">
      <c r="B8" s="504" t="s">
        <v>157</v>
      </c>
      <c r="C8" s="507">
        <v>495</v>
      </c>
      <c r="D8" s="508">
        <v>522</v>
      </c>
      <c r="E8" s="508">
        <v>550</v>
      </c>
      <c r="F8" s="508">
        <v>278</v>
      </c>
      <c r="G8" s="508">
        <v>252</v>
      </c>
      <c r="H8" s="508">
        <v>178</v>
      </c>
      <c r="I8" s="508">
        <v>172</v>
      </c>
      <c r="J8" s="508">
        <v>184</v>
      </c>
      <c r="K8" s="508">
        <v>189</v>
      </c>
      <c r="L8" s="508">
        <v>220</v>
      </c>
      <c r="M8" s="508">
        <v>195</v>
      </c>
      <c r="N8" s="508">
        <v>251</v>
      </c>
      <c r="O8" s="512">
        <f t="shared" ref="O8:O18" si="0">SUM(C8:N8)</f>
        <v>3486</v>
      </c>
    </row>
    <row r="9" spans="2:15" x14ac:dyDescent="0.2">
      <c r="B9" s="505">
        <v>1994</v>
      </c>
      <c r="C9" s="509">
        <v>707</v>
      </c>
      <c r="D9" s="118">
        <v>363</v>
      </c>
      <c r="E9" s="118">
        <v>275</v>
      </c>
      <c r="F9" s="118">
        <v>252</v>
      </c>
      <c r="G9" s="118">
        <v>205</v>
      </c>
      <c r="H9" s="118">
        <v>193</v>
      </c>
      <c r="I9" s="118">
        <v>152</v>
      </c>
      <c r="J9" s="118">
        <v>175</v>
      </c>
      <c r="K9" s="118">
        <v>169</v>
      </c>
      <c r="L9" s="118">
        <v>121</v>
      </c>
      <c r="M9" s="118">
        <v>91</v>
      </c>
      <c r="N9" s="118">
        <v>144</v>
      </c>
      <c r="O9" s="513">
        <f t="shared" si="0"/>
        <v>2847</v>
      </c>
    </row>
    <row r="10" spans="2:15" x14ac:dyDescent="0.2">
      <c r="B10" s="505">
        <v>1995</v>
      </c>
      <c r="C10" s="509">
        <v>188</v>
      </c>
      <c r="D10" s="118">
        <v>186</v>
      </c>
      <c r="E10" s="118">
        <v>170</v>
      </c>
      <c r="F10" s="118">
        <v>101</v>
      </c>
      <c r="G10" s="118">
        <v>118</v>
      </c>
      <c r="H10" s="118">
        <v>97</v>
      </c>
      <c r="I10" s="118">
        <v>70</v>
      </c>
      <c r="J10" s="118">
        <v>149</v>
      </c>
      <c r="K10" s="118">
        <v>130</v>
      </c>
      <c r="L10" s="118">
        <v>87</v>
      </c>
      <c r="M10" s="118">
        <v>115</v>
      </c>
      <c r="N10" s="118">
        <v>119</v>
      </c>
      <c r="O10" s="513">
        <f t="shared" si="0"/>
        <v>1530</v>
      </c>
    </row>
    <row r="11" spans="2:15" x14ac:dyDescent="0.2">
      <c r="B11" s="505">
        <v>1996</v>
      </c>
      <c r="C11" s="509">
        <v>274</v>
      </c>
      <c r="D11" s="118">
        <v>243</v>
      </c>
      <c r="E11" s="118">
        <v>187</v>
      </c>
      <c r="F11" s="118">
        <v>123</v>
      </c>
      <c r="G11" s="118">
        <v>105</v>
      </c>
      <c r="H11" s="118">
        <v>80</v>
      </c>
      <c r="I11" s="118">
        <v>120</v>
      </c>
      <c r="J11" s="118">
        <v>126</v>
      </c>
      <c r="K11" s="118">
        <v>117</v>
      </c>
      <c r="L11" s="118">
        <v>144</v>
      </c>
      <c r="M11" s="118">
        <v>141</v>
      </c>
      <c r="N11" s="118">
        <v>175</v>
      </c>
      <c r="O11" s="513">
        <f t="shared" si="0"/>
        <v>1835</v>
      </c>
    </row>
    <row r="12" spans="2:15" x14ac:dyDescent="0.2">
      <c r="B12" s="505">
        <v>1997</v>
      </c>
      <c r="C12" s="509">
        <v>339</v>
      </c>
      <c r="D12" s="118">
        <v>226</v>
      </c>
      <c r="E12" s="118">
        <v>151</v>
      </c>
      <c r="F12" s="118">
        <v>119</v>
      </c>
      <c r="G12" s="118">
        <v>126</v>
      </c>
      <c r="H12" s="118">
        <v>100</v>
      </c>
      <c r="I12" s="118">
        <v>129</v>
      </c>
      <c r="J12" s="118">
        <v>95</v>
      </c>
      <c r="K12" s="118">
        <v>96</v>
      </c>
      <c r="L12" s="118">
        <v>91</v>
      </c>
      <c r="M12" s="118">
        <v>81</v>
      </c>
      <c r="N12" s="118">
        <v>109</v>
      </c>
      <c r="O12" s="513">
        <f>SUM(C12:N12)</f>
        <v>1662</v>
      </c>
    </row>
    <row r="13" spans="2:15" x14ac:dyDescent="0.2">
      <c r="B13" s="505">
        <v>1998</v>
      </c>
      <c r="C13" s="509">
        <v>276</v>
      </c>
      <c r="D13" s="118">
        <v>209</v>
      </c>
      <c r="E13" s="118">
        <v>220</v>
      </c>
      <c r="F13" s="118">
        <v>159</v>
      </c>
      <c r="G13" s="118">
        <v>128</v>
      </c>
      <c r="H13" s="118">
        <v>143</v>
      </c>
      <c r="I13" s="118">
        <v>123</v>
      </c>
      <c r="J13" s="118">
        <v>155</v>
      </c>
      <c r="K13" s="118">
        <v>148</v>
      </c>
      <c r="L13" s="118">
        <v>119</v>
      </c>
      <c r="M13" s="118">
        <v>139</v>
      </c>
      <c r="N13" s="118">
        <v>162</v>
      </c>
      <c r="O13" s="513">
        <f t="shared" si="0"/>
        <v>1981</v>
      </c>
    </row>
    <row r="14" spans="2:15" x14ac:dyDescent="0.2">
      <c r="B14" s="505">
        <v>1999</v>
      </c>
      <c r="C14" s="509">
        <v>400</v>
      </c>
      <c r="D14" s="118">
        <v>233</v>
      </c>
      <c r="E14" s="118">
        <v>252</v>
      </c>
      <c r="F14" s="118">
        <v>125</v>
      </c>
      <c r="G14" s="118">
        <v>111</v>
      </c>
      <c r="H14" s="118">
        <v>109</v>
      </c>
      <c r="I14" s="118">
        <v>104</v>
      </c>
      <c r="J14" s="118">
        <v>153</v>
      </c>
      <c r="K14" s="118">
        <v>132</v>
      </c>
      <c r="L14" s="118">
        <v>95</v>
      </c>
      <c r="M14" s="118">
        <v>111</v>
      </c>
      <c r="N14" s="118">
        <v>136</v>
      </c>
      <c r="O14" s="513">
        <f t="shared" si="0"/>
        <v>1961</v>
      </c>
    </row>
    <row r="15" spans="2:15" x14ac:dyDescent="0.2">
      <c r="B15" s="505">
        <v>2000</v>
      </c>
      <c r="C15" s="509">
        <f>269+26</f>
        <v>295</v>
      </c>
      <c r="D15" s="118">
        <f>220+23</f>
        <v>243</v>
      </c>
      <c r="E15" s="118">
        <f>174+16</f>
        <v>190</v>
      </c>
      <c r="F15" s="118">
        <f>93+8</f>
        <v>101</v>
      </c>
      <c r="G15" s="118">
        <f>85+11</f>
        <v>96</v>
      </c>
      <c r="H15" s="118">
        <f>94+4</f>
        <v>98</v>
      </c>
      <c r="I15" s="118">
        <f>91+18</f>
        <v>109</v>
      </c>
      <c r="J15" s="118">
        <f>83+8</f>
        <v>91</v>
      </c>
      <c r="K15" s="118">
        <f>65+12</f>
        <v>77</v>
      </c>
      <c r="L15" s="118">
        <f>61+7</f>
        <v>68</v>
      </c>
      <c r="M15" s="118">
        <f>78+8</f>
        <v>86</v>
      </c>
      <c r="N15" s="118">
        <f>102+3</f>
        <v>105</v>
      </c>
      <c r="O15" s="513">
        <f t="shared" si="0"/>
        <v>1559</v>
      </c>
    </row>
    <row r="16" spans="2:15" x14ac:dyDescent="0.2">
      <c r="B16" s="505">
        <v>2001</v>
      </c>
      <c r="C16" s="509">
        <f>212+16</f>
        <v>228</v>
      </c>
      <c r="D16" s="118">
        <f>158+9</f>
        <v>167</v>
      </c>
      <c r="E16" s="118">
        <f>134+9</f>
        <v>143</v>
      </c>
      <c r="F16" s="118">
        <f>95+9</f>
        <v>104</v>
      </c>
      <c r="G16" s="118">
        <f>86+4</f>
        <v>90</v>
      </c>
      <c r="H16" s="118">
        <f>65+6</f>
        <v>71</v>
      </c>
      <c r="I16" s="118">
        <f>115+10</f>
        <v>125</v>
      </c>
      <c r="J16" s="118">
        <f>113+8</f>
        <v>121</v>
      </c>
      <c r="K16" s="118">
        <f>52+5</f>
        <v>57</v>
      </c>
      <c r="L16" s="118">
        <f>54+4</f>
        <v>58</v>
      </c>
      <c r="M16" s="118">
        <f>87+2</f>
        <v>89</v>
      </c>
      <c r="N16" s="118">
        <f>78+3</f>
        <v>81</v>
      </c>
      <c r="O16" s="513">
        <f t="shared" si="0"/>
        <v>1334</v>
      </c>
    </row>
    <row r="17" spans="2:15" x14ac:dyDescent="0.2">
      <c r="B17" s="505">
        <v>2002</v>
      </c>
      <c r="C17" s="509">
        <v>214</v>
      </c>
      <c r="D17" s="118">
        <v>173</v>
      </c>
      <c r="E17" s="118">
        <v>139</v>
      </c>
      <c r="F17" s="118">
        <v>90</v>
      </c>
      <c r="G17" s="118">
        <v>81</v>
      </c>
      <c r="H17" s="118">
        <v>72</v>
      </c>
      <c r="I17" s="118">
        <v>71</v>
      </c>
      <c r="J17" s="118">
        <v>72</v>
      </c>
      <c r="K17" s="118">
        <v>76</v>
      </c>
      <c r="L17" s="118">
        <v>75</v>
      </c>
      <c r="M17" s="118">
        <v>82</v>
      </c>
      <c r="N17" s="118">
        <v>81</v>
      </c>
      <c r="O17" s="513">
        <f t="shared" si="0"/>
        <v>1226</v>
      </c>
    </row>
    <row r="18" spans="2:15" x14ac:dyDescent="0.2">
      <c r="B18" s="505">
        <v>2003</v>
      </c>
      <c r="C18" s="509">
        <v>149</v>
      </c>
      <c r="D18" s="118">
        <v>192</v>
      </c>
      <c r="E18" s="118">
        <v>113</v>
      </c>
      <c r="F18" s="118">
        <v>69</v>
      </c>
      <c r="G18" s="118">
        <v>66</v>
      </c>
      <c r="H18" s="118">
        <v>66</v>
      </c>
      <c r="I18" s="118">
        <v>68</v>
      </c>
      <c r="J18" s="118">
        <v>53</v>
      </c>
      <c r="K18" s="118">
        <v>62</v>
      </c>
      <c r="L18" s="118">
        <v>87</v>
      </c>
      <c r="M18" s="118">
        <v>70</v>
      </c>
      <c r="N18" s="118">
        <v>59</v>
      </c>
      <c r="O18" s="513">
        <f t="shared" si="0"/>
        <v>1054</v>
      </c>
    </row>
    <row r="19" spans="2:15" x14ac:dyDescent="0.2">
      <c r="B19" s="505">
        <v>2004</v>
      </c>
      <c r="C19" s="509">
        <v>207</v>
      </c>
      <c r="D19" s="118">
        <v>157</v>
      </c>
      <c r="E19" s="118">
        <v>131</v>
      </c>
      <c r="F19" s="118">
        <v>89</v>
      </c>
      <c r="G19" s="118">
        <v>66</v>
      </c>
      <c r="H19" s="118">
        <v>62</v>
      </c>
      <c r="I19" s="118">
        <v>50</v>
      </c>
      <c r="J19" s="118">
        <v>54</v>
      </c>
      <c r="K19" s="118">
        <v>39</v>
      </c>
      <c r="L19" s="118">
        <v>59</v>
      </c>
      <c r="M19" s="118">
        <v>48</v>
      </c>
      <c r="N19" s="118">
        <v>78</v>
      </c>
      <c r="O19" s="513">
        <f>SUM(C19,D19,E19,F19,G19,H19,I19,J19,K19,L19,M19,N19)</f>
        <v>1040</v>
      </c>
    </row>
    <row r="20" spans="2:15" x14ac:dyDescent="0.2">
      <c r="B20" s="505">
        <v>2005</v>
      </c>
      <c r="C20" s="509">
        <v>220</v>
      </c>
      <c r="D20" s="118">
        <v>123</v>
      </c>
      <c r="E20" s="118">
        <v>91</v>
      </c>
      <c r="F20" s="118">
        <v>94</v>
      </c>
      <c r="G20" s="118">
        <v>85</v>
      </c>
      <c r="H20" s="118">
        <v>126</v>
      </c>
      <c r="I20" s="118">
        <v>62</v>
      </c>
      <c r="J20" s="118">
        <v>51</v>
      </c>
      <c r="K20" s="118">
        <v>43</v>
      </c>
      <c r="L20" s="118">
        <v>44</v>
      </c>
      <c r="M20" s="118">
        <v>66</v>
      </c>
      <c r="N20" s="118">
        <v>27</v>
      </c>
      <c r="O20" s="513">
        <f>SUM(C20,D20,E20,F20,G20,H20,I20,J20,K20,L20,M20,N20)</f>
        <v>1032</v>
      </c>
    </row>
    <row r="21" spans="2:15" x14ac:dyDescent="0.2">
      <c r="B21" s="505">
        <v>2006</v>
      </c>
      <c r="C21" s="509">
        <v>115</v>
      </c>
      <c r="D21" s="118">
        <v>85</v>
      </c>
      <c r="E21" s="118">
        <v>73</v>
      </c>
      <c r="F21" s="118">
        <v>56</v>
      </c>
      <c r="G21" s="118">
        <v>61</v>
      </c>
      <c r="H21" s="118">
        <v>77</v>
      </c>
      <c r="I21" s="118">
        <v>69</v>
      </c>
      <c r="J21" s="118">
        <v>28</v>
      </c>
      <c r="K21" s="118">
        <v>45</v>
      </c>
      <c r="L21" s="118">
        <v>31</v>
      </c>
      <c r="M21" s="118">
        <v>27</v>
      </c>
      <c r="N21" s="118">
        <v>33</v>
      </c>
      <c r="O21" s="513">
        <f>SUM(C21,D21,E21,F21,G21,H21,I21,J21,K21,L21,M21,N21)</f>
        <v>700</v>
      </c>
    </row>
    <row r="22" spans="2:15" x14ac:dyDescent="0.2">
      <c r="B22" s="505">
        <v>2007</v>
      </c>
      <c r="C22" s="509">
        <v>70</v>
      </c>
      <c r="D22" s="118">
        <v>31</v>
      </c>
      <c r="E22" s="118">
        <v>46</v>
      </c>
      <c r="F22" s="118">
        <v>30</v>
      </c>
      <c r="G22" s="118">
        <v>33</v>
      </c>
      <c r="H22" s="118">
        <v>25</v>
      </c>
      <c r="I22" s="118">
        <v>38</v>
      </c>
      <c r="J22" s="118">
        <v>10</v>
      </c>
      <c r="K22" s="118">
        <v>32</v>
      </c>
      <c r="L22" s="118">
        <v>30</v>
      </c>
      <c r="M22" s="118">
        <v>34</v>
      </c>
      <c r="N22" s="118">
        <v>24</v>
      </c>
      <c r="O22" s="513">
        <f>SUM(C22,D22,E22,F22,G22,H22,I22,J22,K22,L22,M22,N22)</f>
        <v>403</v>
      </c>
    </row>
    <row r="23" spans="2:15" x14ac:dyDescent="0.2">
      <c r="B23" s="505">
        <v>2008</v>
      </c>
      <c r="C23" s="509">
        <v>77</v>
      </c>
      <c r="D23" s="118">
        <v>64</v>
      </c>
      <c r="E23" s="118">
        <v>35</v>
      </c>
      <c r="F23" s="118">
        <v>52</v>
      </c>
      <c r="G23" s="118">
        <v>47</v>
      </c>
      <c r="H23" s="118">
        <v>45</v>
      </c>
      <c r="I23" s="118">
        <v>33</v>
      </c>
      <c r="J23" s="118">
        <v>42</v>
      </c>
      <c r="K23" s="118">
        <v>41</v>
      </c>
      <c r="L23" s="118">
        <v>38</v>
      </c>
      <c r="M23" s="118">
        <v>33</v>
      </c>
      <c r="N23" s="118">
        <v>36</v>
      </c>
      <c r="O23" s="513">
        <f t="shared" ref="O23:O34" si="1">SUM(C23:N23)</f>
        <v>543</v>
      </c>
    </row>
    <row r="24" spans="2:15" x14ac:dyDescent="0.2">
      <c r="B24" s="505">
        <v>2009</v>
      </c>
      <c r="C24" s="509">
        <v>84</v>
      </c>
      <c r="D24" s="118">
        <v>54</v>
      </c>
      <c r="E24" s="118">
        <v>60</v>
      </c>
      <c r="F24" s="118">
        <v>54</v>
      </c>
      <c r="G24" s="118">
        <v>59</v>
      </c>
      <c r="H24" s="118">
        <v>47</v>
      </c>
      <c r="I24" s="118">
        <v>21</v>
      </c>
      <c r="J24" s="118">
        <v>47</v>
      </c>
      <c r="K24" s="118">
        <v>39</v>
      </c>
      <c r="L24" s="118">
        <v>24</v>
      </c>
      <c r="M24" s="118">
        <v>53</v>
      </c>
      <c r="N24" s="118">
        <v>59</v>
      </c>
      <c r="O24" s="513">
        <f t="shared" si="1"/>
        <v>601</v>
      </c>
    </row>
    <row r="25" spans="2:15" x14ac:dyDescent="0.2">
      <c r="B25" s="505">
        <v>2010</v>
      </c>
      <c r="C25" s="509">
        <v>76</v>
      </c>
      <c r="D25" s="118">
        <v>45</v>
      </c>
      <c r="E25" s="118">
        <v>52</v>
      </c>
      <c r="F25" s="118">
        <v>51</v>
      </c>
      <c r="G25" s="118">
        <v>41</v>
      </c>
      <c r="H25" s="118">
        <v>27</v>
      </c>
      <c r="I25" s="118">
        <v>38</v>
      </c>
      <c r="J25" s="118">
        <v>37</v>
      </c>
      <c r="K25" s="118">
        <v>35</v>
      </c>
      <c r="L25" s="118">
        <v>41</v>
      </c>
      <c r="M25" s="118">
        <v>50</v>
      </c>
      <c r="N25" s="118">
        <v>53</v>
      </c>
      <c r="O25" s="513">
        <f t="shared" si="1"/>
        <v>546</v>
      </c>
    </row>
    <row r="26" spans="2:15" x14ac:dyDescent="0.2">
      <c r="B26" s="505">
        <v>2011</v>
      </c>
      <c r="C26" s="509">
        <v>89</v>
      </c>
      <c r="D26" s="118">
        <v>78</v>
      </c>
      <c r="E26" s="118">
        <v>48</v>
      </c>
      <c r="F26" s="118">
        <v>39</v>
      </c>
      <c r="G26" s="118">
        <v>51</v>
      </c>
      <c r="H26" s="118">
        <v>41</v>
      </c>
      <c r="I26" s="118">
        <v>50</v>
      </c>
      <c r="J26" s="118">
        <v>47</v>
      </c>
      <c r="K26" s="118">
        <v>55</v>
      </c>
      <c r="L26" s="118">
        <v>43</v>
      </c>
      <c r="M26" s="118">
        <v>48</v>
      </c>
      <c r="N26" s="118">
        <v>43</v>
      </c>
      <c r="O26" s="513">
        <f t="shared" si="1"/>
        <v>632</v>
      </c>
    </row>
    <row r="27" spans="2:15" x14ac:dyDescent="0.2">
      <c r="B27" s="505">
        <v>2012</v>
      </c>
      <c r="C27" s="509">
        <v>77</v>
      </c>
      <c r="D27" s="118">
        <v>51</v>
      </c>
      <c r="E27" s="118">
        <v>47</v>
      </c>
      <c r="F27" s="118">
        <v>32</v>
      </c>
      <c r="G27" s="118">
        <v>41</v>
      </c>
      <c r="H27" s="118">
        <v>49</v>
      </c>
      <c r="I27" s="118">
        <v>41</v>
      </c>
      <c r="J27" s="118">
        <v>31</v>
      </c>
      <c r="K27" s="118">
        <v>24</v>
      </c>
      <c r="L27" s="118">
        <v>25</v>
      </c>
      <c r="M27" s="118">
        <v>30</v>
      </c>
      <c r="N27" s="118">
        <v>32</v>
      </c>
      <c r="O27" s="513">
        <f t="shared" si="1"/>
        <v>480</v>
      </c>
    </row>
    <row r="28" spans="2:15" x14ac:dyDescent="0.2">
      <c r="B28" s="505">
        <v>2013</v>
      </c>
      <c r="C28" s="509">
        <v>57</v>
      </c>
      <c r="D28" s="118">
        <v>33</v>
      </c>
      <c r="E28" s="118">
        <v>24</v>
      </c>
      <c r="F28" s="118">
        <v>28</v>
      </c>
      <c r="G28" s="118">
        <v>50</v>
      </c>
      <c r="H28" s="118">
        <v>21</v>
      </c>
      <c r="I28" s="118">
        <v>30</v>
      </c>
      <c r="J28" s="118">
        <v>26</v>
      </c>
      <c r="K28" s="118">
        <v>29</v>
      </c>
      <c r="L28" s="118">
        <v>26</v>
      </c>
      <c r="M28" s="118">
        <v>20</v>
      </c>
      <c r="N28" s="118">
        <v>31</v>
      </c>
      <c r="O28" s="513">
        <f t="shared" si="1"/>
        <v>375</v>
      </c>
    </row>
    <row r="29" spans="2:15" x14ac:dyDescent="0.2">
      <c r="B29" s="505">
        <v>2014</v>
      </c>
      <c r="C29" s="509">
        <v>67</v>
      </c>
      <c r="D29" s="118">
        <v>46</v>
      </c>
      <c r="E29" s="118">
        <v>42</v>
      </c>
      <c r="F29" s="118">
        <v>31</v>
      </c>
      <c r="G29" s="118">
        <v>19</v>
      </c>
      <c r="H29" s="118">
        <v>23</v>
      </c>
      <c r="I29" s="118">
        <v>27</v>
      </c>
      <c r="J29" s="118">
        <v>22</v>
      </c>
      <c r="K29" s="118">
        <v>24</v>
      </c>
      <c r="L29" s="118">
        <v>17</v>
      </c>
      <c r="M29" s="118">
        <v>15</v>
      </c>
      <c r="N29" s="118">
        <v>19</v>
      </c>
      <c r="O29" s="513">
        <f t="shared" si="1"/>
        <v>352</v>
      </c>
    </row>
    <row r="30" spans="2:15" x14ac:dyDescent="0.2">
      <c r="B30" s="505">
        <v>2015</v>
      </c>
      <c r="C30" s="509">
        <v>44</v>
      </c>
      <c r="D30" s="118">
        <v>36</v>
      </c>
      <c r="E30" s="118">
        <v>28</v>
      </c>
      <c r="F30" s="118">
        <v>31</v>
      </c>
      <c r="G30" s="118">
        <v>17</v>
      </c>
      <c r="H30" s="118">
        <v>29</v>
      </c>
      <c r="I30" s="118">
        <v>16</v>
      </c>
      <c r="J30" s="118">
        <v>21</v>
      </c>
      <c r="K30" s="118">
        <v>16</v>
      </c>
      <c r="L30" s="118">
        <v>18</v>
      </c>
      <c r="M30" s="118">
        <v>12</v>
      </c>
      <c r="N30" s="118">
        <v>25</v>
      </c>
      <c r="O30" s="513">
        <f t="shared" si="1"/>
        <v>293</v>
      </c>
    </row>
    <row r="31" spans="2:15" x14ac:dyDescent="0.2">
      <c r="B31" s="505">
        <v>2016</v>
      </c>
      <c r="C31" s="509">
        <v>42</v>
      </c>
      <c r="D31" s="118">
        <v>31</v>
      </c>
      <c r="E31" s="118">
        <v>35</v>
      </c>
      <c r="F31" s="118">
        <v>25</v>
      </c>
      <c r="G31" s="118">
        <v>19</v>
      </c>
      <c r="H31" s="118">
        <v>19</v>
      </c>
      <c r="I31" s="118">
        <v>17</v>
      </c>
      <c r="J31" s="118">
        <v>18</v>
      </c>
      <c r="K31" s="118">
        <v>10</v>
      </c>
      <c r="L31" s="118">
        <v>7</v>
      </c>
      <c r="M31" s="118">
        <v>11</v>
      </c>
      <c r="N31" s="118">
        <v>21</v>
      </c>
      <c r="O31" s="513">
        <f t="shared" si="1"/>
        <v>255</v>
      </c>
    </row>
    <row r="32" spans="2:15" x14ac:dyDescent="0.2">
      <c r="B32" s="505">
        <v>2017</v>
      </c>
      <c r="C32" s="509">
        <v>31</v>
      </c>
      <c r="D32" s="118">
        <v>19</v>
      </c>
      <c r="E32" s="118">
        <v>20</v>
      </c>
      <c r="F32" s="118">
        <v>14</v>
      </c>
      <c r="G32" s="118">
        <v>10</v>
      </c>
      <c r="H32" s="118">
        <v>15</v>
      </c>
      <c r="I32" s="118">
        <v>9</v>
      </c>
      <c r="J32" s="118">
        <v>12</v>
      </c>
      <c r="K32" s="118">
        <v>11</v>
      </c>
      <c r="L32" s="118">
        <v>3</v>
      </c>
      <c r="M32" s="118">
        <v>6</v>
      </c>
      <c r="N32" s="118">
        <v>8</v>
      </c>
      <c r="O32" s="513">
        <f t="shared" si="1"/>
        <v>158</v>
      </c>
    </row>
    <row r="33" spans="2:18" x14ac:dyDescent="0.2">
      <c r="B33" s="505">
        <v>2018</v>
      </c>
      <c r="C33" s="509">
        <v>27</v>
      </c>
      <c r="D33" s="118">
        <v>37</v>
      </c>
      <c r="E33" s="118">
        <v>19</v>
      </c>
      <c r="F33" s="118">
        <v>11</v>
      </c>
      <c r="G33" s="118">
        <v>20</v>
      </c>
      <c r="H33" s="118">
        <v>19</v>
      </c>
      <c r="I33" s="118">
        <v>9</v>
      </c>
      <c r="J33" s="118">
        <v>15</v>
      </c>
      <c r="K33" s="118">
        <v>18</v>
      </c>
      <c r="L33" s="118">
        <v>18</v>
      </c>
      <c r="M33" s="118">
        <v>10</v>
      </c>
      <c r="N33" s="118">
        <v>8</v>
      </c>
      <c r="O33" s="513">
        <f t="shared" si="1"/>
        <v>211</v>
      </c>
    </row>
    <row r="34" spans="2:18" x14ac:dyDescent="0.2">
      <c r="B34" s="505">
        <v>2019</v>
      </c>
      <c r="C34" s="509">
        <v>31</v>
      </c>
      <c r="D34" s="118">
        <v>44</v>
      </c>
      <c r="E34" s="118">
        <v>12</v>
      </c>
      <c r="F34" s="118">
        <v>17</v>
      </c>
      <c r="G34" s="118">
        <v>13</v>
      </c>
      <c r="H34" s="118">
        <v>9</v>
      </c>
      <c r="I34" s="118">
        <v>17</v>
      </c>
      <c r="J34" s="118">
        <v>6</v>
      </c>
      <c r="K34" s="118">
        <v>12</v>
      </c>
      <c r="L34" s="118">
        <v>7</v>
      </c>
      <c r="M34" s="118">
        <v>20</v>
      </c>
      <c r="N34" s="118">
        <v>24</v>
      </c>
      <c r="O34" s="513">
        <f t="shared" si="1"/>
        <v>212</v>
      </c>
    </row>
    <row r="35" spans="2:18" ht="6.75" customHeight="1" thickBot="1" x14ac:dyDescent="0.25">
      <c r="B35" s="505"/>
      <c r="C35" s="510"/>
      <c r="D35" s="511"/>
      <c r="E35" s="511"/>
      <c r="F35" s="511"/>
      <c r="G35" s="511"/>
      <c r="H35" s="511"/>
      <c r="I35" s="511"/>
      <c r="J35" s="511"/>
      <c r="K35" s="511"/>
      <c r="L35" s="511"/>
      <c r="M35" s="511"/>
      <c r="N35" s="511"/>
      <c r="O35" s="514"/>
    </row>
    <row r="36" spans="2:18" x14ac:dyDescent="0.2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 spans="2:18" ht="24.75" customHeight="1" x14ac:dyDescent="0.2">
      <c r="B37" s="847" t="s">
        <v>339</v>
      </c>
      <c r="C37" s="847"/>
      <c r="D37" s="847"/>
      <c r="E37" s="847"/>
      <c r="F37" s="847"/>
      <c r="G37" s="847"/>
      <c r="H37" s="847"/>
      <c r="I37" s="847"/>
      <c r="J37" s="847"/>
      <c r="K37" s="847"/>
      <c r="L37" s="847"/>
      <c r="M37" s="847"/>
      <c r="N37" s="847"/>
      <c r="O37" s="847"/>
      <c r="P37" s="822"/>
      <c r="Q37" s="822"/>
      <c r="R37" s="822"/>
    </row>
    <row r="38" spans="2:18" x14ac:dyDescent="0.2">
      <c r="B38" s="847" t="s">
        <v>341</v>
      </c>
      <c r="C38" s="847"/>
      <c r="D38" s="847"/>
      <c r="E38" s="847"/>
      <c r="F38" s="847"/>
      <c r="G38" s="847"/>
      <c r="H38" s="847"/>
      <c r="I38" s="847"/>
      <c r="J38" s="847"/>
      <c r="K38" s="847"/>
      <c r="L38" s="847"/>
      <c r="M38" s="9"/>
      <c r="N38" s="9"/>
      <c r="O38" s="9"/>
      <c r="P38" s="9"/>
      <c r="Q38" s="9"/>
      <c r="R38" s="9"/>
    </row>
    <row r="39" spans="2:18" ht="21" customHeight="1" x14ac:dyDescent="0.2">
      <c r="B39" s="119" t="s">
        <v>159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2:18" x14ac:dyDescent="0.2">
      <c r="B40" s="16" t="s">
        <v>160</v>
      </c>
    </row>
  </sheetData>
  <mergeCells count="8">
    <mergeCell ref="B38:L38"/>
    <mergeCell ref="B1:O1"/>
    <mergeCell ref="B3:O3"/>
    <mergeCell ref="B4:O4"/>
    <mergeCell ref="B6:B7"/>
    <mergeCell ref="C6:N6"/>
    <mergeCell ref="O6:O7"/>
    <mergeCell ref="B37:O37"/>
  </mergeCells>
  <printOptions horizontalCentered="1" verticalCentered="1"/>
  <pageMargins left="0" right="0" top="0" bottom="0" header="0" footer="0"/>
  <pageSetup paperSize="9" scale="80" orientation="landscape" r:id="rId1"/>
  <ignoredErrors>
    <ignoredError sqref="O9:O29 O30:O3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R66"/>
  <sheetViews>
    <sheetView showGridLines="0" tabSelected="1" view="pageBreakPreview" topLeftCell="A36" zoomScale="89" zoomScaleNormal="100" zoomScaleSheetLayoutView="89" workbookViewId="0">
      <selection activeCell="B53" sqref="B53:H53"/>
    </sheetView>
  </sheetViews>
  <sheetFormatPr baseColWidth="10" defaultRowHeight="12.75" x14ac:dyDescent="0.2"/>
  <cols>
    <col min="1" max="1" width="11.42578125" style="1"/>
    <col min="2" max="2" width="18.7109375" style="1" customWidth="1"/>
    <col min="3" max="3" width="9.42578125" style="1" customWidth="1"/>
    <col min="4" max="10" width="9.7109375" style="1" customWidth="1"/>
    <col min="11" max="11" width="11.42578125" style="1" customWidth="1"/>
    <col min="12" max="12" width="13.140625" style="1" customWidth="1"/>
    <col min="13" max="16384" width="11.42578125" style="1"/>
  </cols>
  <sheetData>
    <row r="1" spans="2:12" ht="15.75" x14ac:dyDescent="0.2">
      <c r="B1" s="848" t="s">
        <v>326</v>
      </c>
      <c r="C1" s="848"/>
      <c r="D1" s="848"/>
      <c r="E1" s="848"/>
      <c r="F1" s="848"/>
      <c r="G1" s="848"/>
      <c r="H1" s="848"/>
      <c r="I1" s="848"/>
      <c r="J1" s="848"/>
      <c r="K1" s="848"/>
      <c r="L1" s="848"/>
    </row>
    <row r="2" spans="2:12" ht="19.5" customHeight="1" x14ac:dyDescent="0.25">
      <c r="B2" s="120" t="s">
        <v>0</v>
      </c>
      <c r="C2" s="20"/>
      <c r="D2" s="20"/>
      <c r="E2" s="20"/>
      <c r="F2" s="20"/>
      <c r="G2" s="21"/>
      <c r="H2" s="21"/>
      <c r="I2" s="21"/>
      <c r="J2" s="21"/>
      <c r="K2" s="21"/>
      <c r="L2" s="21"/>
    </row>
    <row r="3" spans="2:12" ht="25.5" customHeight="1" x14ac:dyDescent="0.2">
      <c r="B3" s="849" t="s">
        <v>44</v>
      </c>
      <c r="C3" s="849"/>
      <c r="D3" s="849"/>
      <c r="E3" s="849"/>
      <c r="F3" s="849"/>
      <c r="G3" s="849"/>
      <c r="H3" s="849"/>
      <c r="I3" s="849"/>
      <c r="J3" s="849"/>
      <c r="K3" s="849"/>
      <c r="L3" s="849"/>
    </row>
    <row r="4" spans="2:12" ht="25.5" customHeight="1" x14ac:dyDescent="0.2">
      <c r="B4" s="849" t="s">
        <v>45</v>
      </c>
      <c r="C4" s="849"/>
      <c r="D4" s="849"/>
      <c r="E4" s="849"/>
      <c r="F4" s="849"/>
      <c r="G4" s="849"/>
      <c r="H4" s="849"/>
      <c r="I4" s="849"/>
      <c r="J4" s="849"/>
      <c r="K4" s="849"/>
      <c r="L4" s="849"/>
    </row>
    <row r="5" spans="2:12" ht="20.25" customHeight="1" x14ac:dyDescent="0.2">
      <c r="B5" s="849">
        <v>2019</v>
      </c>
      <c r="C5" s="849"/>
      <c r="D5" s="849"/>
      <c r="E5" s="849"/>
      <c r="F5" s="849"/>
      <c r="G5" s="849"/>
      <c r="H5" s="849"/>
      <c r="I5" s="849"/>
      <c r="J5" s="849"/>
      <c r="K5" s="849"/>
      <c r="L5" s="849"/>
    </row>
    <row r="6" spans="2:12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2:12" ht="26.25" customHeight="1" thickBot="1" x14ac:dyDescent="0.25">
      <c r="B7" s="850" t="s">
        <v>46</v>
      </c>
      <c r="C7" s="851" t="s">
        <v>47</v>
      </c>
      <c r="D7" s="851"/>
      <c r="E7" s="851"/>
      <c r="F7" s="851"/>
      <c r="G7" s="851"/>
      <c r="H7" s="851"/>
      <c r="I7" s="851"/>
      <c r="J7" s="851"/>
      <c r="K7" s="851" t="s">
        <v>5</v>
      </c>
      <c r="L7" s="851"/>
    </row>
    <row r="8" spans="2:12" ht="32.25" customHeight="1" thickBot="1" x14ac:dyDescent="0.25">
      <c r="B8" s="850"/>
      <c r="C8" s="297" t="s">
        <v>48</v>
      </c>
      <c r="D8" s="297">
        <v>10</v>
      </c>
      <c r="E8" s="297">
        <v>11</v>
      </c>
      <c r="F8" s="297">
        <v>12</v>
      </c>
      <c r="G8" s="298">
        <v>14</v>
      </c>
      <c r="H8" s="298">
        <v>15</v>
      </c>
      <c r="I8" s="298">
        <v>16</v>
      </c>
      <c r="J8" s="298">
        <v>17</v>
      </c>
      <c r="K8" s="309" t="s">
        <v>49</v>
      </c>
      <c r="L8" s="309" t="s">
        <v>50</v>
      </c>
    </row>
    <row r="9" spans="2:12" ht="19.5" customHeight="1" x14ac:dyDescent="0.25">
      <c r="B9" s="281" t="s">
        <v>51</v>
      </c>
      <c r="C9" s="299">
        <f t="shared" ref="C9:J9" si="0">SUM(C10:C11)</f>
        <v>0</v>
      </c>
      <c r="D9" s="300">
        <f t="shared" si="0"/>
        <v>0</v>
      </c>
      <c r="E9" s="300">
        <f t="shared" si="0"/>
        <v>0</v>
      </c>
      <c r="F9" s="300">
        <f t="shared" si="0"/>
        <v>0</v>
      </c>
      <c r="G9" s="300">
        <f t="shared" si="0"/>
        <v>0</v>
      </c>
      <c r="H9" s="300">
        <f t="shared" si="0"/>
        <v>8</v>
      </c>
      <c r="I9" s="300">
        <f t="shared" si="0"/>
        <v>22</v>
      </c>
      <c r="J9" s="300">
        <f t="shared" si="0"/>
        <v>44</v>
      </c>
      <c r="K9" s="516">
        <f>SUM(C9:J9)</f>
        <v>74</v>
      </c>
      <c r="L9" s="517">
        <f t="shared" ref="L9:L41" si="1">K9/$K$46*100</f>
        <v>19.12144702842377</v>
      </c>
    </row>
    <row r="10" spans="2:12" ht="14.25" x14ac:dyDescent="0.2">
      <c r="B10" s="282" t="s">
        <v>52</v>
      </c>
      <c r="C10" s="302">
        <v>0</v>
      </c>
      <c r="D10" s="23">
        <v>0</v>
      </c>
      <c r="E10" s="23">
        <v>0</v>
      </c>
      <c r="F10" s="23">
        <v>0</v>
      </c>
      <c r="G10" s="23">
        <v>0</v>
      </c>
      <c r="H10" s="23">
        <v>5</v>
      </c>
      <c r="I10" s="23">
        <v>12</v>
      </c>
      <c r="J10" s="23">
        <v>24</v>
      </c>
      <c r="K10" s="518">
        <f>SUM(C10:J10)</f>
        <v>41</v>
      </c>
      <c r="L10" s="519">
        <f t="shared" si="1"/>
        <v>10.594315245478036</v>
      </c>
    </row>
    <row r="11" spans="2:12" ht="14.25" x14ac:dyDescent="0.2">
      <c r="B11" s="282" t="s">
        <v>53</v>
      </c>
      <c r="C11" s="302">
        <v>0</v>
      </c>
      <c r="D11" s="23">
        <v>0</v>
      </c>
      <c r="E11" s="23">
        <v>0</v>
      </c>
      <c r="F11" s="23">
        <v>0</v>
      </c>
      <c r="G11" s="23">
        <v>0</v>
      </c>
      <c r="H11" s="23">
        <v>3</v>
      </c>
      <c r="I11" s="23">
        <v>10</v>
      </c>
      <c r="J11" s="23">
        <v>20</v>
      </c>
      <c r="K11" s="518">
        <f t="shared" ref="K11:K41" si="2">SUM(C11:J11)</f>
        <v>33</v>
      </c>
      <c r="L11" s="519">
        <f t="shared" si="1"/>
        <v>8.5271317829457356</v>
      </c>
    </row>
    <row r="12" spans="2:12" ht="17.25" customHeight="1" x14ac:dyDescent="0.25">
      <c r="B12" s="281" t="s">
        <v>54</v>
      </c>
      <c r="C12" s="304">
        <f>SUM(C13:C14)</f>
        <v>7</v>
      </c>
      <c r="D12" s="22">
        <f t="shared" ref="D12:K12" si="3">SUM(D13:D14)</f>
        <v>0</v>
      </c>
      <c r="E12" s="22">
        <f t="shared" si="3"/>
        <v>2</v>
      </c>
      <c r="F12" s="22">
        <f t="shared" si="3"/>
        <v>1</v>
      </c>
      <c r="G12" s="22">
        <f t="shared" si="3"/>
        <v>1</v>
      </c>
      <c r="H12" s="22">
        <f t="shared" si="3"/>
        <v>5</v>
      </c>
      <c r="I12" s="22">
        <f t="shared" si="3"/>
        <v>12</v>
      </c>
      <c r="J12" s="22">
        <f t="shared" si="3"/>
        <v>39</v>
      </c>
      <c r="K12" s="520">
        <f t="shared" si="3"/>
        <v>67</v>
      </c>
      <c r="L12" s="521">
        <f t="shared" si="1"/>
        <v>17.31266149870801</v>
      </c>
    </row>
    <row r="13" spans="2:12" ht="14.25" x14ac:dyDescent="0.2">
      <c r="B13" s="282" t="s">
        <v>52</v>
      </c>
      <c r="C13" s="302">
        <v>4</v>
      </c>
      <c r="D13" s="23">
        <v>0</v>
      </c>
      <c r="E13" s="23">
        <v>0</v>
      </c>
      <c r="F13" s="23">
        <v>0</v>
      </c>
      <c r="G13" s="23">
        <v>1</v>
      </c>
      <c r="H13" s="23">
        <v>2</v>
      </c>
      <c r="I13" s="23">
        <v>9</v>
      </c>
      <c r="J13" s="23">
        <v>27</v>
      </c>
      <c r="K13" s="518">
        <f>SUM(C13:J13)</f>
        <v>43</v>
      </c>
      <c r="L13" s="519">
        <f t="shared" si="1"/>
        <v>11.111111111111111</v>
      </c>
    </row>
    <row r="14" spans="2:12" ht="14.25" x14ac:dyDescent="0.2">
      <c r="B14" s="282" t="s">
        <v>53</v>
      </c>
      <c r="C14" s="302">
        <v>3</v>
      </c>
      <c r="D14" s="23">
        <v>0</v>
      </c>
      <c r="E14" s="23">
        <v>2</v>
      </c>
      <c r="F14" s="23">
        <v>1</v>
      </c>
      <c r="G14" s="23"/>
      <c r="H14" s="23">
        <v>3</v>
      </c>
      <c r="I14" s="23">
        <v>3</v>
      </c>
      <c r="J14" s="23">
        <v>12</v>
      </c>
      <c r="K14" s="518">
        <f t="shared" si="2"/>
        <v>24</v>
      </c>
      <c r="L14" s="519">
        <f t="shared" si="1"/>
        <v>6.2015503875968996</v>
      </c>
    </row>
    <row r="15" spans="2:12" ht="17.25" customHeight="1" x14ac:dyDescent="0.25">
      <c r="B15" s="281" t="s">
        <v>55</v>
      </c>
      <c r="C15" s="304">
        <f t="shared" ref="C15:K15" si="4">SUM(C16:C17)</f>
        <v>2</v>
      </c>
      <c r="D15" s="22">
        <f t="shared" si="4"/>
        <v>1</v>
      </c>
      <c r="E15" s="22">
        <f t="shared" si="4"/>
        <v>0</v>
      </c>
      <c r="F15" s="22">
        <f t="shared" si="4"/>
        <v>0</v>
      </c>
      <c r="G15" s="22">
        <f t="shared" si="4"/>
        <v>0</v>
      </c>
      <c r="H15" s="22">
        <f t="shared" si="4"/>
        <v>4</v>
      </c>
      <c r="I15" s="22">
        <f t="shared" si="4"/>
        <v>5</v>
      </c>
      <c r="J15" s="22">
        <f t="shared" si="4"/>
        <v>31</v>
      </c>
      <c r="K15" s="520">
        <f t="shared" si="4"/>
        <v>43</v>
      </c>
      <c r="L15" s="521">
        <f t="shared" si="1"/>
        <v>11.111111111111111</v>
      </c>
    </row>
    <row r="16" spans="2:12" ht="14.25" x14ac:dyDescent="0.2">
      <c r="B16" s="282" t="s">
        <v>52</v>
      </c>
      <c r="C16" s="302">
        <v>0</v>
      </c>
      <c r="D16" s="23">
        <v>1</v>
      </c>
      <c r="E16" s="23">
        <v>0</v>
      </c>
      <c r="F16" s="23">
        <v>0</v>
      </c>
      <c r="G16" s="23">
        <v>0</v>
      </c>
      <c r="H16" s="23">
        <v>3</v>
      </c>
      <c r="I16" s="23">
        <v>3</v>
      </c>
      <c r="J16" s="23">
        <v>23</v>
      </c>
      <c r="K16" s="518">
        <f t="shared" si="2"/>
        <v>30</v>
      </c>
      <c r="L16" s="519">
        <f t="shared" si="1"/>
        <v>7.7519379844961236</v>
      </c>
    </row>
    <row r="17" spans="2:12" ht="14.25" x14ac:dyDescent="0.2">
      <c r="B17" s="282" t="s">
        <v>53</v>
      </c>
      <c r="C17" s="302">
        <v>2</v>
      </c>
      <c r="D17" s="23">
        <v>0</v>
      </c>
      <c r="E17" s="23">
        <v>0</v>
      </c>
      <c r="F17" s="23">
        <v>0</v>
      </c>
      <c r="G17" s="23">
        <v>0</v>
      </c>
      <c r="H17" s="23">
        <v>1</v>
      </c>
      <c r="I17" s="23">
        <v>2</v>
      </c>
      <c r="J17" s="23">
        <v>8</v>
      </c>
      <c r="K17" s="518">
        <f t="shared" si="2"/>
        <v>13</v>
      </c>
      <c r="L17" s="519">
        <f t="shared" si="1"/>
        <v>3.3591731266149871</v>
      </c>
    </row>
    <row r="18" spans="2:12" ht="17.25" customHeight="1" x14ac:dyDescent="0.25">
      <c r="B18" s="281" t="s">
        <v>56</v>
      </c>
      <c r="C18" s="304">
        <f t="shared" ref="C18:K18" si="5">SUM(C19:C20)</f>
        <v>0</v>
      </c>
      <c r="D18" s="22">
        <f t="shared" si="5"/>
        <v>0</v>
      </c>
      <c r="E18" s="22">
        <f t="shared" si="5"/>
        <v>0</v>
      </c>
      <c r="F18" s="22">
        <f t="shared" si="5"/>
        <v>0</v>
      </c>
      <c r="G18" s="22">
        <f t="shared" si="5"/>
        <v>0</v>
      </c>
      <c r="H18" s="22">
        <f t="shared" si="5"/>
        <v>1</v>
      </c>
      <c r="I18" s="22">
        <f t="shared" si="5"/>
        <v>4</v>
      </c>
      <c r="J18" s="22">
        <f t="shared" si="5"/>
        <v>19</v>
      </c>
      <c r="K18" s="520">
        <f t="shared" si="5"/>
        <v>24</v>
      </c>
      <c r="L18" s="521">
        <f t="shared" si="1"/>
        <v>6.2015503875968996</v>
      </c>
    </row>
    <row r="19" spans="2:12" ht="14.25" x14ac:dyDescent="0.2">
      <c r="B19" s="282" t="s">
        <v>52</v>
      </c>
      <c r="C19" s="302">
        <v>0</v>
      </c>
      <c r="D19" s="23">
        <v>0</v>
      </c>
      <c r="E19" s="23">
        <v>0</v>
      </c>
      <c r="F19" s="23">
        <v>0</v>
      </c>
      <c r="G19" s="23">
        <v>0</v>
      </c>
      <c r="H19" s="23">
        <v>1</v>
      </c>
      <c r="I19" s="23">
        <v>2</v>
      </c>
      <c r="J19" s="23">
        <v>13</v>
      </c>
      <c r="K19" s="518">
        <f t="shared" si="2"/>
        <v>16</v>
      </c>
      <c r="L19" s="519">
        <f t="shared" si="1"/>
        <v>4.1343669250646</v>
      </c>
    </row>
    <row r="20" spans="2:12" ht="14.25" x14ac:dyDescent="0.2">
      <c r="B20" s="282" t="s">
        <v>53</v>
      </c>
      <c r="C20" s="302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2</v>
      </c>
      <c r="J20" s="23">
        <v>6</v>
      </c>
      <c r="K20" s="518">
        <f t="shared" si="2"/>
        <v>8</v>
      </c>
      <c r="L20" s="519">
        <f t="shared" si="1"/>
        <v>2.0671834625323</v>
      </c>
    </row>
    <row r="21" spans="2:12" ht="17.25" customHeight="1" x14ac:dyDescent="0.25">
      <c r="B21" s="281" t="s">
        <v>57</v>
      </c>
      <c r="C21" s="304">
        <f t="shared" ref="C21:K21" si="6">SUM(C22:C23)</f>
        <v>0</v>
      </c>
      <c r="D21" s="22">
        <f t="shared" si="6"/>
        <v>0</v>
      </c>
      <c r="E21" s="22">
        <f t="shared" si="6"/>
        <v>0</v>
      </c>
      <c r="F21" s="22">
        <f t="shared" si="6"/>
        <v>0</v>
      </c>
      <c r="G21" s="22">
        <f t="shared" si="6"/>
        <v>0</v>
      </c>
      <c r="H21" s="22">
        <f t="shared" si="6"/>
        <v>1</v>
      </c>
      <c r="I21" s="22">
        <f t="shared" si="6"/>
        <v>2</v>
      </c>
      <c r="J21" s="22">
        <f t="shared" si="6"/>
        <v>17</v>
      </c>
      <c r="K21" s="520">
        <f t="shared" si="6"/>
        <v>20</v>
      </c>
      <c r="L21" s="521">
        <f t="shared" si="1"/>
        <v>5.1679586563307494</v>
      </c>
    </row>
    <row r="22" spans="2:12" ht="14.25" x14ac:dyDescent="0.2">
      <c r="B22" s="282" t="s">
        <v>52</v>
      </c>
      <c r="C22" s="302">
        <v>0</v>
      </c>
      <c r="D22" s="23">
        <v>0</v>
      </c>
      <c r="E22" s="23">
        <v>0</v>
      </c>
      <c r="F22" s="23">
        <v>0</v>
      </c>
      <c r="G22" s="23">
        <v>0</v>
      </c>
      <c r="H22" s="23">
        <v>1</v>
      </c>
      <c r="I22" s="23">
        <v>2</v>
      </c>
      <c r="J22" s="23">
        <v>11</v>
      </c>
      <c r="K22" s="518">
        <f t="shared" si="2"/>
        <v>14</v>
      </c>
      <c r="L22" s="519">
        <f t="shared" si="1"/>
        <v>3.6175710594315245</v>
      </c>
    </row>
    <row r="23" spans="2:12" ht="14.25" x14ac:dyDescent="0.2">
      <c r="B23" s="282" t="s">
        <v>53</v>
      </c>
      <c r="C23" s="302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6</v>
      </c>
      <c r="K23" s="518">
        <f t="shared" si="2"/>
        <v>6</v>
      </c>
      <c r="L23" s="519">
        <f t="shared" si="1"/>
        <v>1.5503875968992249</v>
      </c>
    </row>
    <row r="24" spans="2:12" ht="17.25" customHeight="1" x14ac:dyDescent="0.25">
      <c r="B24" s="281" t="s">
        <v>58</v>
      </c>
      <c r="C24" s="304">
        <f t="shared" ref="C24:K24" si="7">SUM(C25:C26)</f>
        <v>1</v>
      </c>
      <c r="D24" s="22">
        <f t="shared" si="7"/>
        <v>0</v>
      </c>
      <c r="E24" s="22">
        <f t="shared" si="7"/>
        <v>0</v>
      </c>
      <c r="F24" s="22">
        <f t="shared" si="7"/>
        <v>0</v>
      </c>
      <c r="G24" s="22">
        <f t="shared" si="7"/>
        <v>0</v>
      </c>
      <c r="H24" s="22">
        <f t="shared" si="7"/>
        <v>0</v>
      </c>
      <c r="I24" s="22">
        <f t="shared" si="7"/>
        <v>4</v>
      </c>
      <c r="J24" s="22">
        <f t="shared" si="7"/>
        <v>8</v>
      </c>
      <c r="K24" s="520">
        <f t="shared" si="7"/>
        <v>13</v>
      </c>
      <c r="L24" s="521">
        <f t="shared" si="1"/>
        <v>3.3591731266149871</v>
      </c>
    </row>
    <row r="25" spans="2:12" ht="14.25" x14ac:dyDescent="0.2">
      <c r="B25" s="282" t="s">
        <v>52</v>
      </c>
      <c r="C25" s="302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2</v>
      </c>
      <c r="J25" s="23">
        <v>6</v>
      </c>
      <c r="K25" s="518">
        <f t="shared" si="2"/>
        <v>8</v>
      </c>
      <c r="L25" s="519">
        <f t="shared" si="1"/>
        <v>2.0671834625323</v>
      </c>
    </row>
    <row r="26" spans="2:12" ht="14.25" x14ac:dyDescent="0.2">
      <c r="B26" s="282" t="s">
        <v>53</v>
      </c>
      <c r="C26" s="302">
        <v>1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2</v>
      </c>
      <c r="J26" s="23">
        <v>2</v>
      </c>
      <c r="K26" s="518">
        <f t="shared" si="2"/>
        <v>5</v>
      </c>
      <c r="L26" s="519">
        <f t="shared" si="1"/>
        <v>1.2919896640826873</v>
      </c>
    </row>
    <row r="27" spans="2:12" ht="17.25" customHeight="1" x14ac:dyDescent="0.25">
      <c r="B27" s="281" t="s">
        <v>59</v>
      </c>
      <c r="C27" s="304">
        <f t="shared" ref="C27:K27" si="8">SUM(C28:C29)</f>
        <v>0</v>
      </c>
      <c r="D27" s="22">
        <f t="shared" si="8"/>
        <v>0</v>
      </c>
      <c r="E27" s="22">
        <f t="shared" si="8"/>
        <v>0</v>
      </c>
      <c r="F27" s="22">
        <f t="shared" si="8"/>
        <v>0</v>
      </c>
      <c r="G27" s="22">
        <f t="shared" si="8"/>
        <v>0</v>
      </c>
      <c r="H27" s="22">
        <f t="shared" si="8"/>
        <v>1</v>
      </c>
      <c r="I27" s="22">
        <f t="shared" si="8"/>
        <v>3</v>
      </c>
      <c r="J27" s="22">
        <f t="shared" si="8"/>
        <v>26</v>
      </c>
      <c r="K27" s="520">
        <f t="shared" si="8"/>
        <v>30</v>
      </c>
      <c r="L27" s="521">
        <f t="shared" si="1"/>
        <v>7.7519379844961236</v>
      </c>
    </row>
    <row r="28" spans="2:12" ht="14.25" x14ac:dyDescent="0.2">
      <c r="B28" s="282" t="s">
        <v>52</v>
      </c>
      <c r="C28" s="302">
        <v>0</v>
      </c>
      <c r="D28" s="23">
        <v>0</v>
      </c>
      <c r="E28" s="23">
        <v>0</v>
      </c>
      <c r="F28" s="23">
        <v>0</v>
      </c>
      <c r="G28" s="23">
        <v>0</v>
      </c>
      <c r="H28" s="268"/>
      <c r="I28" s="23">
        <v>2</v>
      </c>
      <c r="J28" s="23">
        <v>17</v>
      </c>
      <c r="K28" s="518">
        <f t="shared" si="2"/>
        <v>19</v>
      </c>
      <c r="L28" s="519">
        <f t="shared" si="1"/>
        <v>4.909560723514212</v>
      </c>
    </row>
    <row r="29" spans="2:12" ht="14.25" x14ac:dyDescent="0.2">
      <c r="B29" s="282" t="s">
        <v>53</v>
      </c>
      <c r="C29" s="302">
        <v>0</v>
      </c>
      <c r="D29" s="23">
        <v>0</v>
      </c>
      <c r="E29" s="23">
        <v>0</v>
      </c>
      <c r="F29" s="23">
        <v>0</v>
      </c>
      <c r="G29" s="23">
        <v>0</v>
      </c>
      <c r="H29" s="23">
        <v>1</v>
      </c>
      <c r="I29" s="23">
        <v>1</v>
      </c>
      <c r="J29" s="23">
        <v>9</v>
      </c>
      <c r="K29" s="518">
        <f t="shared" si="2"/>
        <v>11</v>
      </c>
      <c r="L29" s="519">
        <f t="shared" si="1"/>
        <v>2.842377260981912</v>
      </c>
    </row>
    <row r="30" spans="2:12" ht="17.25" customHeight="1" x14ac:dyDescent="0.25">
      <c r="B30" s="281" t="s">
        <v>60</v>
      </c>
      <c r="C30" s="304">
        <f t="shared" ref="C30:K30" si="9">SUM(C31:C32)</f>
        <v>0</v>
      </c>
      <c r="D30" s="22">
        <f t="shared" si="9"/>
        <v>0</v>
      </c>
      <c r="E30" s="22">
        <f t="shared" si="9"/>
        <v>0</v>
      </c>
      <c r="F30" s="22">
        <f t="shared" si="9"/>
        <v>0</v>
      </c>
      <c r="G30" s="22">
        <f t="shared" si="9"/>
        <v>0</v>
      </c>
      <c r="H30" s="22">
        <f t="shared" si="9"/>
        <v>0</v>
      </c>
      <c r="I30" s="22">
        <f t="shared" si="9"/>
        <v>3</v>
      </c>
      <c r="J30" s="22">
        <f t="shared" si="9"/>
        <v>11</v>
      </c>
      <c r="K30" s="520">
        <f t="shared" si="9"/>
        <v>14</v>
      </c>
      <c r="L30" s="521">
        <f t="shared" si="1"/>
        <v>3.6175710594315245</v>
      </c>
    </row>
    <row r="31" spans="2:12" ht="14.25" x14ac:dyDescent="0.2">
      <c r="B31" s="282" t="s">
        <v>52</v>
      </c>
      <c r="C31" s="302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3</v>
      </c>
      <c r="J31" s="23">
        <v>6</v>
      </c>
      <c r="K31" s="518">
        <f t="shared" si="2"/>
        <v>9</v>
      </c>
      <c r="L31" s="519">
        <f t="shared" si="1"/>
        <v>2.3255813953488373</v>
      </c>
    </row>
    <row r="32" spans="2:12" ht="14.25" x14ac:dyDescent="0.2">
      <c r="B32" s="282" t="s">
        <v>53</v>
      </c>
      <c r="C32" s="302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5</v>
      </c>
      <c r="K32" s="518">
        <f t="shared" si="2"/>
        <v>5</v>
      </c>
      <c r="L32" s="519">
        <f t="shared" si="1"/>
        <v>1.2919896640826873</v>
      </c>
    </row>
    <row r="33" spans="1:16" ht="17.25" customHeight="1" x14ac:dyDescent="0.25">
      <c r="B33" s="281" t="s">
        <v>61</v>
      </c>
      <c r="C33" s="304">
        <f t="shared" ref="C33:K33" si="10">SUM(C34:C35)</f>
        <v>0</v>
      </c>
      <c r="D33" s="22">
        <f t="shared" si="10"/>
        <v>0</v>
      </c>
      <c r="E33" s="22">
        <f t="shared" si="10"/>
        <v>0</v>
      </c>
      <c r="F33" s="22">
        <f t="shared" si="10"/>
        <v>0</v>
      </c>
      <c r="G33" s="22">
        <f t="shared" si="10"/>
        <v>1</v>
      </c>
      <c r="H33" s="22">
        <f t="shared" si="10"/>
        <v>0</v>
      </c>
      <c r="I33" s="22">
        <f t="shared" si="10"/>
        <v>1</v>
      </c>
      <c r="J33" s="22">
        <f t="shared" si="10"/>
        <v>16</v>
      </c>
      <c r="K33" s="520">
        <f t="shared" si="10"/>
        <v>18</v>
      </c>
      <c r="L33" s="521">
        <f t="shared" si="1"/>
        <v>4.6511627906976747</v>
      </c>
    </row>
    <row r="34" spans="1:16" ht="14.25" x14ac:dyDescent="0.2">
      <c r="A34" s="6"/>
      <c r="B34" s="282" t="s">
        <v>52</v>
      </c>
      <c r="C34" s="302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1</v>
      </c>
      <c r="J34" s="23">
        <v>9</v>
      </c>
      <c r="K34" s="518">
        <f t="shared" si="2"/>
        <v>10</v>
      </c>
      <c r="L34" s="519">
        <f t="shared" si="1"/>
        <v>2.5839793281653747</v>
      </c>
    </row>
    <row r="35" spans="1:16" ht="14.25" x14ac:dyDescent="0.2">
      <c r="B35" s="282" t="s">
        <v>53</v>
      </c>
      <c r="C35" s="302">
        <v>0</v>
      </c>
      <c r="D35" s="23">
        <v>0</v>
      </c>
      <c r="E35" s="23">
        <v>0</v>
      </c>
      <c r="F35" s="23">
        <v>0</v>
      </c>
      <c r="G35" s="23">
        <v>1</v>
      </c>
      <c r="H35" s="23">
        <v>0</v>
      </c>
      <c r="I35" s="23">
        <v>0</v>
      </c>
      <c r="J35" s="23">
        <v>7</v>
      </c>
      <c r="K35" s="518">
        <f t="shared" si="2"/>
        <v>8</v>
      </c>
      <c r="L35" s="519">
        <f t="shared" si="1"/>
        <v>2.0671834625323</v>
      </c>
    </row>
    <row r="36" spans="1:16" ht="17.25" customHeight="1" x14ac:dyDescent="0.25">
      <c r="B36" s="281" t="s">
        <v>62</v>
      </c>
      <c r="C36" s="304">
        <f>SUM(C37:C38)</f>
        <v>0</v>
      </c>
      <c r="D36" s="22">
        <f t="shared" ref="D36:K36" si="11">SUM(D37:D38)</f>
        <v>0</v>
      </c>
      <c r="E36" s="22">
        <f t="shared" si="11"/>
        <v>0</v>
      </c>
      <c r="F36" s="22">
        <f t="shared" si="11"/>
        <v>0</v>
      </c>
      <c r="G36" s="22">
        <f t="shared" si="11"/>
        <v>0</v>
      </c>
      <c r="H36" s="22">
        <f t="shared" si="11"/>
        <v>0</v>
      </c>
      <c r="I36" s="22">
        <f t="shared" si="11"/>
        <v>2</v>
      </c>
      <c r="J36" s="22">
        <f t="shared" si="11"/>
        <v>11</v>
      </c>
      <c r="K36" s="520">
        <f t="shared" si="11"/>
        <v>13</v>
      </c>
      <c r="L36" s="521">
        <f t="shared" si="1"/>
        <v>3.3591731266149871</v>
      </c>
    </row>
    <row r="37" spans="1:16" ht="15" x14ac:dyDescent="0.25">
      <c r="B37" s="282" t="s">
        <v>52</v>
      </c>
      <c r="C37" s="302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2</v>
      </c>
      <c r="J37" s="23">
        <v>9</v>
      </c>
      <c r="K37" s="518">
        <f t="shared" si="2"/>
        <v>11</v>
      </c>
      <c r="L37" s="519">
        <f t="shared" si="1"/>
        <v>2.842377260981912</v>
      </c>
      <c r="P37" s="520">
        <f>SUM(P38:P39)</f>
        <v>387</v>
      </c>
    </row>
    <row r="38" spans="1:16" ht="15" x14ac:dyDescent="0.25">
      <c r="B38" s="282" t="s">
        <v>53</v>
      </c>
      <c r="C38" s="302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2</v>
      </c>
      <c r="K38" s="518">
        <f t="shared" si="2"/>
        <v>2</v>
      </c>
      <c r="L38" s="519">
        <f t="shared" si="1"/>
        <v>0.516795865633075</v>
      </c>
      <c r="P38" s="520">
        <f>SUM(K44:K45)</f>
        <v>0</v>
      </c>
    </row>
    <row r="39" spans="1:16" ht="17.25" customHeight="1" x14ac:dyDescent="0.25">
      <c r="B39" s="281" t="s">
        <v>63</v>
      </c>
      <c r="C39" s="304">
        <f t="shared" ref="C39:K39" si="12">SUM(C40:C41)</f>
        <v>0</v>
      </c>
      <c r="D39" s="22">
        <f t="shared" si="12"/>
        <v>0</v>
      </c>
      <c r="E39" s="22">
        <f t="shared" si="12"/>
        <v>0</v>
      </c>
      <c r="F39" s="22">
        <f t="shared" si="12"/>
        <v>0</v>
      </c>
      <c r="G39" s="22">
        <f t="shared" si="12"/>
        <v>2</v>
      </c>
      <c r="H39" s="22">
        <f t="shared" si="12"/>
        <v>0</v>
      </c>
      <c r="I39" s="22">
        <f t="shared" si="12"/>
        <v>3</v>
      </c>
      <c r="J39" s="22">
        <f t="shared" si="12"/>
        <v>26</v>
      </c>
      <c r="K39" s="520">
        <f t="shared" si="12"/>
        <v>31</v>
      </c>
      <c r="L39" s="521">
        <f t="shared" si="1"/>
        <v>8.0103359173126609</v>
      </c>
      <c r="P39" s="520">
        <f>SUM(K45:K46)</f>
        <v>387</v>
      </c>
    </row>
    <row r="40" spans="1:16" ht="14.25" x14ac:dyDescent="0.2">
      <c r="B40" s="282" t="s">
        <v>52</v>
      </c>
      <c r="C40" s="302">
        <v>0</v>
      </c>
      <c r="D40" s="23">
        <v>0</v>
      </c>
      <c r="E40" s="23">
        <v>0</v>
      </c>
      <c r="F40" s="23">
        <v>0</v>
      </c>
      <c r="G40" s="23">
        <v>2</v>
      </c>
      <c r="H40" s="23">
        <v>0</v>
      </c>
      <c r="I40" s="23">
        <v>3</v>
      </c>
      <c r="J40" s="23">
        <v>16</v>
      </c>
      <c r="K40" s="518">
        <f t="shared" si="2"/>
        <v>21</v>
      </c>
      <c r="L40" s="519">
        <f t="shared" si="1"/>
        <v>5.4263565891472867</v>
      </c>
    </row>
    <row r="41" spans="1:16" ht="14.25" x14ac:dyDescent="0.2">
      <c r="B41" s="282" t="s">
        <v>53</v>
      </c>
      <c r="C41" s="302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10</v>
      </c>
      <c r="K41" s="518">
        <f t="shared" si="2"/>
        <v>10</v>
      </c>
      <c r="L41" s="519">
        <f t="shared" si="1"/>
        <v>2.5839793281653747</v>
      </c>
    </row>
    <row r="42" spans="1:16" ht="17.25" customHeight="1" x14ac:dyDescent="0.25">
      <c r="B42" s="281" t="s">
        <v>64</v>
      </c>
      <c r="C42" s="304">
        <f t="shared" ref="C42:J42" si="13">SUM(C43:C44)</f>
        <v>0</v>
      </c>
      <c r="D42" s="22">
        <f t="shared" si="13"/>
        <v>0</v>
      </c>
      <c r="E42" s="22">
        <f t="shared" si="13"/>
        <v>0</v>
      </c>
      <c r="F42" s="22">
        <f t="shared" si="13"/>
        <v>0</v>
      </c>
      <c r="G42" s="22">
        <f t="shared" si="13"/>
        <v>0</v>
      </c>
      <c r="H42" s="22">
        <f t="shared" si="13"/>
        <v>2</v>
      </c>
      <c r="I42" s="22">
        <f t="shared" si="13"/>
        <v>10</v>
      </c>
      <c r="J42" s="22">
        <f t="shared" si="13"/>
        <v>28</v>
      </c>
      <c r="L42" s="521">
        <f>P37/$K$46*100</f>
        <v>100</v>
      </c>
    </row>
    <row r="43" spans="1:16" ht="14.25" x14ac:dyDescent="0.2">
      <c r="B43" s="282" t="s">
        <v>52</v>
      </c>
      <c r="C43" s="302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6</v>
      </c>
      <c r="J43" s="23">
        <v>19</v>
      </c>
      <c r="L43" s="519">
        <f>P38/$K$46*100</f>
        <v>0</v>
      </c>
    </row>
    <row r="44" spans="1:16" ht="15" x14ac:dyDescent="0.25">
      <c r="B44" s="282" t="s">
        <v>53</v>
      </c>
      <c r="C44" s="302">
        <v>0</v>
      </c>
      <c r="D44" s="23">
        <v>0</v>
      </c>
      <c r="E44" s="22">
        <v>0</v>
      </c>
      <c r="F44" s="22">
        <v>0</v>
      </c>
      <c r="G44" s="22">
        <v>0</v>
      </c>
      <c r="H44" s="23">
        <v>2</v>
      </c>
      <c r="I44" s="23">
        <v>4</v>
      </c>
      <c r="J44" s="23">
        <v>9</v>
      </c>
      <c r="L44" s="519">
        <f>P39/$K$46*100</f>
        <v>100</v>
      </c>
    </row>
    <row r="45" spans="1:16" ht="9.75" customHeight="1" thickBot="1" x14ac:dyDescent="0.3">
      <c r="B45" s="283"/>
      <c r="C45" s="306"/>
      <c r="D45" s="307"/>
      <c r="E45" s="307"/>
      <c r="F45" s="307"/>
      <c r="G45" s="307"/>
      <c r="H45" s="307"/>
      <c r="I45" s="307"/>
      <c r="J45" s="307"/>
      <c r="K45" s="522"/>
      <c r="L45" s="523"/>
    </row>
    <row r="46" spans="1:16" ht="17.25" customHeight="1" x14ac:dyDescent="0.25">
      <c r="B46" s="284" t="s">
        <v>5</v>
      </c>
      <c r="C46" s="524">
        <f t="shared" ref="C46:J46" si="14">SUM(C47:C48)</f>
        <v>10</v>
      </c>
      <c r="D46" s="525">
        <f t="shared" si="14"/>
        <v>1</v>
      </c>
      <c r="E46" s="525">
        <f t="shared" si="14"/>
        <v>2</v>
      </c>
      <c r="F46" s="525">
        <f t="shared" si="14"/>
        <v>1</v>
      </c>
      <c r="G46" s="525">
        <f t="shared" si="14"/>
        <v>4</v>
      </c>
      <c r="H46" s="525">
        <f t="shared" si="14"/>
        <v>22</v>
      </c>
      <c r="I46" s="525">
        <f t="shared" si="14"/>
        <v>71</v>
      </c>
      <c r="J46" s="526">
        <f t="shared" si="14"/>
        <v>276</v>
      </c>
      <c r="K46" s="285">
        <f>SUM(C46:J46)</f>
        <v>387</v>
      </c>
      <c r="L46" s="813">
        <f>K46/$K$46*100</f>
        <v>100</v>
      </c>
    </row>
    <row r="47" spans="1:16" ht="14.25" x14ac:dyDescent="0.2">
      <c r="B47" s="287" t="s">
        <v>52</v>
      </c>
      <c r="C47" s="292">
        <f>+C43+C40+C37+C34+C31+C28+C25+C22+C19+C16+C13+C10</f>
        <v>4</v>
      </c>
      <c r="D47" s="279">
        <f t="shared" ref="D47:J48" si="15">+D43+D40+D37+D34+D31+D28+D25+D22+D19+D16+D13+D10</f>
        <v>1</v>
      </c>
      <c r="E47" s="279">
        <f t="shared" si="15"/>
        <v>0</v>
      </c>
      <c r="F47" s="279">
        <f t="shared" si="15"/>
        <v>0</v>
      </c>
      <c r="G47" s="279">
        <f t="shared" si="15"/>
        <v>3</v>
      </c>
      <c r="H47" s="279">
        <f t="shared" si="15"/>
        <v>12</v>
      </c>
      <c r="I47" s="279">
        <f t="shared" si="15"/>
        <v>47</v>
      </c>
      <c r="J47" s="293">
        <f t="shared" si="15"/>
        <v>180</v>
      </c>
      <c r="K47" s="279">
        <f>+P38+K40+K37+K34+K31+K28+K25+K22+K19+K16+K13+K10</f>
        <v>222</v>
      </c>
      <c r="L47" s="814">
        <f>K47/$K$46*100</f>
        <v>57.36434108527132</v>
      </c>
    </row>
    <row r="48" spans="1:16" ht="14.25" x14ac:dyDescent="0.2">
      <c r="B48" s="287" t="s">
        <v>53</v>
      </c>
      <c r="C48" s="292">
        <f>+C44+C41+C38+C35+C32+C29+C26+C23+C20+C17+C14+C11</f>
        <v>6</v>
      </c>
      <c r="D48" s="279">
        <f t="shared" si="15"/>
        <v>0</v>
      </c>
      <c r="E48" s="279">
        <f t="shared" si="15"/>
        <v>2</v>
      </c>
      <c r="F48" s="279">
        <f t="shared" si="15"/>
        <v>1</v>
      </c>
      <c r="G48" s="279">
        <f t="shared" si="15"/>
        <v>1</v>
      </c>
      <c r="H48" s="279">
        <f t="shared" si="15"/>
        <v>10</v>
      </c>
      <c r="I48" s="279">
        <f t="shared" si="15"/>
        <v>24</v>
      </c>
      <c r="J48" s="293">
        <f t="shared" si="15"/>
        <v>96</v>
      </c>
      <c r="K48" s="279">
        <f>+P39+K41+K38+K35+K32+K29+K26+K23+K20+K17+K14+K11</f>
        <v>512</v>
      </c>
      <c r="L48" s="814">
        <f>K48/$K$46*100</f>
        <v>132.2997416020672</v>
      </c>
    </row>
    <row r="49" spans="2:18" x14ac:dyDescent="0.2">
      <c r="B49" s="289"/>
      <c r="C49" s="294"/>
      <c r="D49" s="289"/>
      <c r="E49" s="289"/>
      <c r="F49" s="289"/>
      <c r="G49" s="289"/>
      <c r="H49" s="289"/>
      <c r="I49" s="289"/>
      <c r="J49" s="295"/>
      <c r="K49" s="289"/>
      <c r="L49" s="294"/>
    </row>
    <row r="50" spans="2:18" ht="27.75" customHeight="1" x14ac:dyDescent="0.2">
      <c r="B50" s="847" t="s">
        <v>339</v>
      </c>
      <c r="C50" s="847"/>
      <c r="D50" s="847"/>
      <c r="E50" s="847"/>
      <c r="F50" s="847"/>
      <c r="G50" s="847"/>
      <c r="H50" s="847"/>
      <c r="I50" s="847"/>
      <c r="J50" s="847"/>
      <c r="K50" s="847"/>
      <c r="L50" s="847"/>
      <c r="M50" s="847"/>
      <c r="N50" s="847"/>
      <c r="O50" s="847"/>
      <c r="P50" s="847"/>
      <c r="Q50" s="847"/>
      <c r="R50" s="847"/>
    </row>
    <row r="51" spans="2:18" ht="12.75" customHeight="1" x14ac:dyDescent="0.2">
      <c r="B51" s="847" t="s">
        <v>340</v>
      </c>
      <c r="C51" s="847"/>
      <c r="D51" s="847"/>
      <c r="E51" s="847"/>
      <c r="F51" s="847"/>
      <c r="G51" s="847"/>
      <c r="H51" s="847"/>
      <c r="I51" s="847"/>
      <c r="J51" s="847"/>
      <c r="K51" s="847"/>
      <c r="L51" s="847"/>
      <c r="M51" s="9"/>
      <c r="N51" s="9"/>
      <c r="O51" s="9"/>
      <c r="P51" s="9"/>
      <c r="Q51" s="9"/>
      <c r="R51" s="9"/>
    </row>
    <row r="57" spans="2:18" x14ac:dyDescent="0.2">
      <c r="M57" s="17"/>
    </row>
    <row r="66" spans="7:7" x14ac:dyDescent="0.2">
      <c r="G66" s="26"/>
    </row>
  </sheetData>
  <mergeCells count="9">
    <mergeCell ref="B50:R50"/>
    <mergeCell ref="B51:L51"/>
    <mergeCell ref="B1:L1"/>
    <mergeCell ref="B3:L3"/>
    <mergeCell ref="B4:L4"/>
    <mergeCell ref="B5:L5"/>
    <mergeCell ref="B7:B8"/>
    <mergeCell ref="C7:J7"/>
    <mergeCell ref="K7:L7"/>
  </mergeCells>
  <printOptions horizontalCentered="1" verticalCentered="1"/>
  <pageMargins left="0" right="0" top="0" bottom="0" header="0" footer="0"/>
  <pageSetup paperSize="9" scale="75" orientation="portrait" r:id="rId1"/>
  <ignoredErrors>
    <ignoredError sqref="K12:K41 K45:K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24</vt:i4>
      </vt:variant>
    </vt:vector>
  </HeadingPairs>
  <TitlesOfParts>
    <vt:vector size="49" baseType="lpstr">
      <vt:lpstr>L 01</vt:lpstr>
      <vt:lpstr>L 02</vt:lpstr>
      <vt:lpstr>GR L 01</vt:lpstr>
      <vt:lpstr>L 03</vt:lpstr>
      <vt:lpstr>L 04</vt:lpstr>
      <vt:lpstr>L 05</vt:lpstr>
      <vt:lpstr>L 06</vt:lpstr>
      <vt:lpstr>L 07</vt:lpstr>
      <vt:lpstr>N-01</vt:lpstr>
      <vt:lpstr>GR-N-I</vt:lpstr>
      <vt:lpstr>N-7</vt:lpstr>
      <vt:lpstr>N-02</vt:lpstr>
      <vt:lpstr>N-03</vt:lpstr>
      <vt:lpstr>Hoja3</vt:lpstr>
      <vt:lpstr>GR 2</vt:lpstr>
      <vt:lpstr>N-9</vt:lpstr>
      <vt:lpstr>N-10</vt:lpstr>
      <vt:lpstr>GRAF-3</vt:lpstr>
      <vt:lpstr>N-11</vt:lpstr>
      <vt:lpstr>N-12</vt:lpstr>
      <vt:lpstr>Hoja2</vt:lpstr>
      <vt:lpstr>N-8</vt:lpstr>
      <vt:lpstr>Hoja17</vt:lpstr>
      <vt:lpstr>N-04</vt:lpstr>
      <vt:lpstr>N-14</vt:lpstr>
      <vt:lpstr>'GR 2'!Área_de_impresión</vt:lpstr>
      <vt:lpstr>'GR L 01'!Área_de_impresión</vt:lpstr>
      <vt:lpstr>'GRAF-3'!Área_de_impresión</vt:lpstr>
      <vt:lpstr>'GR-N-I'!Área_de_impresión</vt:lpstr>
      <vt:lpstr>Hoja17!Área_de_impresión</vt:lpstr>
      <vt:lpstr>Hoja3!Área_de_impresión</vt:lpstr>
      <vt:lpstr>'L 01'!Área_de_impresión</vt:lpstr>
      <vt:lpstr>'L 02'!Área_de_impresión</vt:lpstr>
      <vt:lpstr>'L 03'!Área_de_impresión</vt:lpstr>
      <vt:lpstr>'L 04'!Área_de_impresión</vt:lpstr>
      <vt:lpstr>'L 05'!Área_de_impresión</vt:lpstr>
      <vt:lpstr>'L 06'!Área_de_impresión</vt:lpstr>
      <vt:lpstr>'L 07'!Área_de_impresión</vt:lpstr>
      <vt:lpstr>'N-01'!Área_de_impresión</vt:lpstr>
      <vt:lpstr>'N-02'!Área_de_impresión</vt:lpstr>
      <vt:lpstr>'N-03'!Área_de_impresión</vt:lpstr>
      <vt:lpstr>'N-04'!Área_de_impresión</vt:lpstr>
      <vt:lpstr>'N-10'!Área_de_impresión</vt:lpstr>
      <vt:lpstr>'N-11'!Área_de_impresión</vt:lpstr>
      <vt:lpstr>'N-12'!Área_de_impresión</vt:lpstr>
      <vt:lpstr>'N-14'!Área_de_impresión</vt:lpstr>
      <vt:lpstr>'N-7'!Área_de_impresión</vt:lpstr>
      <vt:lpstr>'N-8'!Área_de_impresión</vt:lpstr>
      <vt:lpstr>'N-9'!Área_de_impresión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Calero Carpio</dc:creator>
  <cp:lastModifiedBy>William Bardales Chavez</cp:lastModifiedBy>
  <cp:lastPrinted>2020-07-01T17:18:36Z</cp:lastPrinted>
  <dcterms:created xsi:type="dcterms:W3CDTF">2015-06-05T18:19:34Z</dcterms:created>
  <dcterms:modified xsi:type="dcterms:W3CDTF">2020-07-01T17:19:34Z</dcterms:modified>
</cp:coreProperties>
</file>