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5" i="1"/>
  <c r="B15" i="1"/>
  <c r="B12" i="1"/>
  <c r="B11" i="1"/>
  <c r="B10" i="1"/>
  <c r="B9" i="1"/>
  <c r="B8" i="1"/>
  <c r="B7" i="1"/>
  <c r="B6" i="1"/>
  <c r="B5" i="1"/>
  <c r="B4" i="1"/>
  <c r="E4" i="1" s="1"/>
  <c r="B3" i="1"/>
  <c r="E3" i="1" s="1"/>
  <c r="B2" i="1"/>
  <c r="E7" i="1"/>
  <c r="E8" i="1"/>
  <c r="E11" i="1"/>
  <c r="E5" i="1"/>
  <c r="E10" i="1"/>
  <c r="E6" i="1"/>
  <c r="E9" i="1"/>
  <c r="E12" i="1"/>
  <c r="E2" i="1"/>
  <c r="D3" i="1"/>
  <c r="D4" i="1"/>
  <c r="D5" i="1"/>
  <c r="D6" i="1"/>
  <c r="D7" i="1"/>
  <c r="D8" i="1"/>
  <c r="D9" i="1"/>
  <c r="D10" i="1"/>
  <c r="D11" i="1"/>
  <c r="D12" i="1"/>
  <c r="D2" i="1"/>
  <c r="C12" i="1"/>
  <c r="C11" i="1"/>
  <c r="C10" i="1"/>
  <c r="C9" i="1"/>
  <c r="C8" i="1"/>
  <c r="C7" i="1"/>
  <c r="C6" i="1"/>
  <c r="C5" i="1"/>
  <c r="C4" i="1"/>
  <c r="C3" i="1"/>
  <c r="C2" i="1"/>
  <c r="B16" i="1"/>
  <c r="B18" i="1" l="1" a="1"/>
  <c r="B19" i="1" s="1"/>
  <c r="C20" i="1" l="1"/>
  <c r="C19" i="1"/>
  <c r="C18" i="1"/>
  <c r="B22" i="1"/>
  <c r="B21" i="1"/>
  <c r="B20" i="1"/>
  <c r="B18" i="1"/>
  <c r="C22" i="1"/>
  <c r="C21" i="1"/>
</calcChain>
</file>

<file path=xl/sharedStrings.xml><?xml version="1.0" encoding="utf-8"?>
<sst xmlns="http://schemas.openxmlformats.org/spreadsheetml/2006/main" count="18" uniqueCount="18">
  <si>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</si>
  <si>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</si>
  <si>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</si>
  <si>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</si>
  <si>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</si>
  <si>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</si>
  <si>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</si>
  <si>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</si>
  <si>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</si>
  <si>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x = 1/Distance</t>
  </si>
  <si>
    <t>Measured Electric Permitivity -&gt;</t>
  </si>
  <si>
    <t>Theoretical Constant -&gt;</t>
  </si>
  <si>
    <t>y = C/Area</t>
  </si>
  <si>
    <t xml:space="preserve">t = </t>
  </si>
  <si>
    <t xml:space="preserve">Percent Difference = </t>
  </si>
  <si>
    <t>%</t>
  </si>
  <si>
    <t>Plate Seperation (m) y</t>
  </si>
  <si>
    <t>Capacitance (F)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</si>
</sst>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horizontal="right"/>
    </xf>
    <xf numFmtId="9" fontId="0" fillId="0" borderId="0" xfId="0" applyNumberFormat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C/Area</a:t>
            </a:r>
            <a:r>
              <a:rPr lang="en-US" baseline="0"/>
              <a:t> = m(1/Distance) + 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Sheet1!$D$2:$D$12</c:f>
              <c:numCache>
                <c:formatCode>General</c:formatCode>
                <c:ptCount val="11"/>
                <c:pt idx="0">
                  <c:v>33.333333333333336</c:v>
                </c:pt>
                <c:pt idx="1">
                  <c:v>25</c:v>
                </c:pt>
                <c:pt idx="2">
                  <c:v>20</c:v>
                </c:pt>
                <c:pt idx="3">
                  <c:v>16.666666666666668</c:v>
                </c:pt>
                <c:pt idx="4">
                  <c:v>14.285714285714285</c:v>
                </c:pt>
                <c:pt idx="5">
                  <c:v>12.5</c:v>
                </c:pt>
                <c:pt idx="6">
                  <c:v>11.111111111111111</c:v>
                </c:pt>
                <c:pt idx="7">
                  <c:v>10</c:v>
                </c:pt>
                <c:pt idx="8">
                  <c:v>9.0909090909090917</c:v>
                </c:pt>
                <c:pt idx="9">
                  <c:v>8.3333333333333339</c:v>
                </c:pt>
                <c:pt idx="10">
                  <c:v>7.6923076923076916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3548387096774193.5</c:v>
                </c:pt>
                <c:pt idx="1">
                  <c:v>2748387096774193.5</c:v>
                </c:pt>
                <c:pt idx="2">
                  <c:v>2329032258064516</c:v>
                </c:pt>
                <c:pt idx="3">
                  <c:v>1987096774193548.5</c:v>
                </c:pt>
                <c:pt idx="4">
                  <c:v>1770967741935484</c:v>
                </c:pt>
                <c:pt idx="5">
                  <c:v>1600000000000000</c:v>
                </c:pt>
                <c:pt idx="6">
                  <c:v>1470967741935484</c:v>
                </c:pt>
                <c:pt idx="7">
                  <c:v>1364516129032258</c:v>
                </c:pt>
                <c:pt idx="8">
                  <c:v>1283870967741935.5</c:v>
                </c:pt>
                <c:pt idx="9">
                  <c:v>1209677419354838.7</c:v>
                </c:pt>
                <c:pt idx="10">
                  <c:v>1148387096774193.5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748808"/>
        <c:axId val="650223008"/>
      </c:scatterChart>
      <c:valAx>
        <c:axId val="65374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23008"/>
        <c:crosses val="autoZero"/>
        <c:crossBetween val="midCat"/>
      </c:valAx>
      <c:valAx>
        <c:axId val="6502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C/Area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4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110000000000000</c:v>
                </c:pt>
                <c:pt idx="1">
                  <c:v>85200000000000</c:v>
                </c:pt>
                <c:pt idx="2">
                  <c:v>72200000000000</c:v>
                </c:pt>
                <c:pt idx="3">
                  <c:v>61600000000000</c:v>
                </c:pt>
                <c:pt idx="4">
                  <c:v>54900000000000</c:v>
                </c:pt>
                <c:pt idx="5">
                  <c:v>49600000000000</c:v>
                </c:pt>
                <c:pt idx="6">
                  <c:v>45600000000000</c:v>
                </c:pt>
                <c:pt idx="7">
                  <c:v>42300000000000</c:v>
                </c:pt>
                <c:pt idx="8">
                  <c:v>39800000000000</c:v>
                </c:pt>
                <c:pt idx="9">
                  <c:v>37500000000000</c:v>
                </c:pt>
                <c:pt idx="10">
                  <c:v>35600000000000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749984"/>
        <c:axId val="653191984"/>
      </c:scatterChart>
      <c:valAx>
        <c:axId val="65374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91984"/>
        <c:crosses val="autoZero"/>
        <c:crossBetween val="midCat"/>
      </c:valAx>
      <c:valAx>
        <c:axId val="6531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4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22</xdr:row>
      <xdr:rowOff>109537</xdr:rowOff>
    </xdr:from>
    <xdr:to>
      <xdr:col>5</xdr:col>
      <xdr:colOff>590550</xdr:colOff>
      <xdr:row>36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22</xdr:row>
      <xdr:rowOff>42862</xdr:rowOff>
    </xdr:from>
    <xdr:to>
      <xdr:col>2</xdr:col>
      <xdr:colOff>581025</xdr:colOff>
      <xdr:row>36</xdr:row>
      <xdr:rowOff>119062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7" sqref="E17"/>
    </sheetView>
  </sheetViews>
  <sheetFormatPr defaultRowHeight="15" x14ac:dyDescent="0.25"/>
  <cols>
    <col min="1" max="2" width="30" bestFit="1" customWidth="1"/>
    <col min="3" max="3" width="24.7109375" bestFit="1" customWidth="1"/>
    <col min="4" max="4" width="15.85546875" bestFit="1" customWidth="1"/>
    <col min="5" max="5" width="30.85546875" customWidth="1"/>
    <col min="6" max="6" width="68.85546875" customWidth="1"/>
  </cols>
  <sheetData>
    <row r="1" spans="1:6" x14ac:dyDescent="0.25">
      <c r="A1" s="1" t="s">
        <v>5</v>
      </c>
      <c r="B1" s="1" t="s">
        <v>17</v>
      </c>
      <c r="C1" s="1" t="s">
        <v>16</v>
      </c>
      <c r="D1" s="1" t="s">
        <v>9</v>
      </c>
      <c r="E1" s="1" t="s">
        <v>12</v>
      </c>
    </row>
    <row r="2" spans="1:6" x14ac:dyDescent="0.25">
      <c r="B2">
        <f>110*10^12</f>
        <v>110000000000000</v>
      </c>
      <c r="C2">
        <f>3*10^-2</f>
        <v>0.03</v>
      </c>
      <c r="D2">
        <f>1/(C2*10^0)</f>
        <v>33.333333333333336</v>
      </c>
      <c r="E2">
        <f>B2/0.031</f>
        <v>3548387096774193.5</v>
      </c>
    </row>
    <row r="3" spans="1:6" x14ac:dyDescent="0.25">
      <c r="B3">
        <f>85.2*10^12</f>
        <v>85200000000000</v>
      </c>
      <c r="C3">
        <f>4*10^-2</f>
        <v>0.04</v>
      </c>
      <c r="D3">
        <f>1/(C3*10^0)</f>
        <v>25</v>
      </c>
      <c r="E3">
        <f t="shared" ref="E3:E12" si="0">B3/0.031</f>
        <v>2748387096774193.5</v>
      </c>
    </row>
    <row r="4" spans="1:6" x14ac:dyDescent="0.25">
      <c r="B4">
        <f>72.2*10^12</f>
        <v>72200000000000</v>
      </c>
      <c r="C4">
        <f>5*10^-2</f>
        <v>0.05</v>
      </c>
      <c r="D4">
        <f t="shared" ref="D3:D12" si="1">1/(C4*10^0)</f>
        <v>20</v>
      </c>
      <c r="E4">
        <f t="shared" si="0"/>
        <v>2329032258064516</v>
      </c>
    </row>
    <row r="5" spans="1:6" x14ac:dyDescent="0.25">
      <c r="B5">
        <f>61.6*10^12</f>
        <v>61600000000000</v>
      </c>
      <c r="C5">
        <f>6*10^-2</f>
        <v>0.06</v>
      </c>
      <c r="D5">
        <f t="shared" si="1"/>
        <v>16.666666666666668</v>
      </c>
      <c r="E5">
        <f t="shared" si="0"/>
        <v>1987096774193548.5</v>
      </c>
    </row>
    <row r="6" spans="1:6" x14ac:dyDescent="0.25">
      <c r="B6">
        <f>54.9*10^12</f>
        <v>54900000000000</v>
      </c>
      <c r="C6">
        <f>7*10^-2</f>
        <v>7.0000000000000007E-2</v>
      </c>
      <c r="D6">
        <f t="shared" si="1"/>
        <v>14.285714285714285</v>
      </c>
      <c r="E6">
        <f t="shared" si="0"/>
        <v>1770967741935484</v>
      </c>
    </row>
    <row r="7" spans="1:6" x14ac:dyDescent="0.25">
      <c r="B7">
        <f>49.6*10^12</f>
        <v>49600000000000</v>
      </c>
      <c r="C7">
        <f>8*10^-2</f>
        <v>0.08</v>
      </c>
      <c r="D7">
        <f t="shared" si="1"/>
        <v>12.5</v>
      </c>
      <c r="E7">
        <f t="shared" si="0"/>
        <v>1600000000000000</v>
      </c>
    </row>
    <row r="8" spans="1:6" x14ac:dyDescent="0.25">
      <c r="B8">
        <f>45.6*10^12</f>
        <v>45600000000000</v>
      </c>
      <c r="C8">
        <f>9*10^-2</f>
        <v>0.09</v>
      </c>
      <c r="D8">
        <f t="shared" si="1"/>
        <v>11.111111111111111</v>
      </c>
      <c r="E8">
        <f t="shared" si="0"/>
        <v>1470967741935484</v>
      </c>
    </row>
    <row r="9" spans="1:6" x14ac:dyDescent="0.25">
      <c r="B9">
        <f>42.3*10^12</f>
        <v>42300000000000</v>
      </c>
      <c r="C9">
        <f>10*10^-2</f>
        <v>0.1</v>
      </c>
      <c r="D9">
        <f t="shared" si="1"/>
        <v>10</v>
      </c>
      <c r="E9">
        <f t="shared" si="0"/>
        <v>1364516129032258</v>
      </c>
      <c r="F9" s="6"/>
    </row>
    <row r="10" spans="1:6" x14ac:dyDescent="0.25">
      <c r="B10">
        <f>39.8*10^12</f>
        <v>39800000000000</v>
      </c>
      <c r="C10">
        <f>11*10^-2</f>
        <v>0.11</v>
      </c>
      <c r="D10">
        <f t="shared" si="1"/>
        <v>9.0909090909090917</v>
      </c>
      <c r="E10">
        <f t="shared" si="0"/>
        <v>1283870967741935.5</v>
      </c>
    </row>
    <row r="11" spans="1:6" x14ac:dyDescent="0.25">
      <c r="B11">
        <f>37.5*10^12</f>
        <v>37500000000000</v>
      </c>
      <c r="C11">
        <f>12*10^-2</f>
        <v>0.12</v>
      </c>
      <c r="D11">
        <f t="shared" si="1"/>
        <v>8.3333333333333339</v>
      </c>
      <c r="E11">
        <f t="shared" si="0"/>
        <v>1209677419354838.7</v>
      </c>
    </row>
    <row r="12" spans="1:6" x14ac:dyDescent="0.25">
      <c r="B12">
        <f>35.6*10^12</f>
        <v>35600000000000</v>
      </c>
      <c r="C12">
        <f>13*10^-2</f>
        <v>0.13</v>
      </c>
      <c r="D12">
        <f t="shared" si="1"/>
        <v>7.6923076923076916</v>
      </c>
      <c r="E12">
        <f t="shared" si="0"/>
        <v>1148387096774193.5</v>
      </c>
    </row>
    <row r="15" spans="1:6" x14ac:dyDescent="0.25">
      <c r="A15" s="3" t="s">
        <v>10</v>
      </c>
      <c r="B15" s="4">
        <f>$B$18</f>
        <v>93414143016279.531</v>
      </c>
      <c r="C15" s="5" t="s">
        <v>14</v>
      </c>
      <c r="D15">
        <f>ROUND((B15-B16)/(B16),2)</f>
        <v>1.0550278982845001E+25</v>
      </c>
      <c r="E15" t="s">
        <v>15</v>
      </c>
    </row>
    <row r="16" spans="1:6" x14ac:dyDescent="0.25">
      <c r="A16" s="3" t="s">
        <v>11</v>
      </c>
      <c r="B16" s="4">
        <f>8.854187*10^-12</f>
        <v>8.8541869999999989E-12</v>
      </c>
      <c r="C16" s="5" t="s">
        <v>13</v>
      </c>
      <c r="D16">
        <f>(B15-B16)/B19</f>
        <v>203.95408883401618</v>
      </c>
    </row>
    <row r="17" spans="1:5" x14ac:dyDescent="0.25">
      <c r="A17" s="1" t="s">
        <v>0</v>
      </c>
      <c r="B17" s="1"/>
      <c r="C17" s="1"/>
      <c r="D17" s="1"/>
      <c r="E17" s="1"/>
    </row>
    <row r="18" spans="1:5" x14ac:dyDescent="0.25">
      <c r="A18" s="2" t="s">
        <v>1</v>
      </c>
      <c r="B18">
        <f t="array" ref="B18:C22">LINEST(E2:E12,D2:D12,TRUE,TRUE)</f>
        <v>93414143016279.531</v>
      </c>
      <c r="C18">
        <v>433314984884209.5</v>
      </c>
      <c r="D18" s="1" t="s">
        <v>3</v>
      </c>
      <c r="E18" s="1"/>
    </row>
    <row r="19" spans="1:5" x14ac:dyDescent="0.25">
      <c r="A19" s="2" t="s">
        <v>2</v>
      </c>
      <c r="B19">
        <v>458015544333.13031</v>
      </c>
      <c r="C19">
        <v>7822841604221.9492</v>
      </c>
      <c r="D19" s="1" t="s">
        <v>8</v>
      </c>
      <c r="E19" s="1"/>
    </row>
    <row r="20" spans="1:5" x14ac:dyDescent="0.25">
      <c r="A20" s="2" t="s">
        <v>4</v>
      </c>
      <c r="B20">
        <v>0.99978368645101257</v>
      </c>
      <c r="C20">
        <v>11611495526921.32</v>
      </c>
      <c r="D20" s="1" t="s">
        <v>7</v>
      </c>
      <c r="E20" s="1"/>
    </row>
    <row r="21" spans="1:5" x14ac:dyDescent="0.25">
      <c r="A21" s="2" t="s">
        <v>6</v>
      </c>
      <c r="B21">
        <v>41597.270352113745</v>
      </c>
      <c r="C21">
        <v>9</v>
      </c>
      <c r="D21" s="1"/>
      <c r="E21" s="1"/>
    </row>
    <row r="22" spans="1:5" x14ac:dyDescent="0.25">
      <c r="A22" s="1"/>
      <c r="B22">
        <v>5.6084280304962206E+30</v>
      </c>
      <c r="C22">
        <v>1.2134414553454245E+27</v>
      </c>
      <c r="D22" s="1"/>
      <c r="E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2016-05-31T03:12:00Z</dcterms:modified>
</cp:coreProperties>
</file>