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H$\PHY2049\LAB\Assignments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B9" i="1"/>
  <c r="B18" i="1" a="1"/>
  <c r="B18" i="1"/>
  <c r="C18" i="1"/>
  <c r="B19" i="1"/>
  <c r="C19" i="1"/>
  <c r="B20" i="1"/>
  <c r="C20" i="1"/>
  <c r="B21" i="1"/>
  <c r="C21" i="1"/>
  <c r="B22" i="1"/>
  <c r="C22" i="1"/>
  <c r="C7" i="1"/>
  <c r="C6" i="1"/>
  <c r="C5" i="1"/>
  <c r="C4" i="1"/>
  <c r="C3" i="1"/>
  <c r="C2" i="1"/>
  <c r="B7" i="1"/>
  <c r="B6" i="1"/>
  <c r="B5" i="1"/>
  <c r="B4" i="1"/>
  <c r="B3" i="1"/>
  <c r="B2" i="1"/>
  <c r="D3" i="1" l="1"/>
  <c r="D4" i="1"/>
  <c r="D5" i="1"/>
  <c r="D6" i="1"/>
  <c r="D7" i="1"/>
  <c r="D2" i="1"/>
  <c r="E7" i="1"/>
  <c r="E6" i="1"/>
  <c r="E5" i="1"/>
  <c r="E4" i="1"/>
  <c r="E3" i="1"/>
  <c r="E2" i="1"/>
  <c r="B12" i="1" a="1"/>
  <c r="B13" i="1" s="1"/>
  <c r="C15" i="1" l="1"/>
  <c r="B14" i="1"/>
  <c r="C12" i="1"/>
  <c r="C16" i="1"/>
  <c r="B15" i="1"/>
  <c r="C13" i="1"/>
  <c r="B12" i="1"/>
  <c r="B16" i="1"/>
  <c r="C14" i="1"/>
</calcChain>
</file>

<file path=xl/sharedStrings.xml><?xml version="1.0" encoding="utf-8"?>
<sst xmlns="http://schemas.openxmlformats.org/spreadsheetml/2006/main" count="23" uniqueCount="15">
  <si>
    <t>LINEST OUTPUT</t>
  </si>
  <si>
    <t>Slope -&gt;</t>
  </si>
  <si>
    <t>Uncertainty -&gt;</t>
  </si>
  <si>
    <t>&lt;- y intercept</t>
  </si>
  <si>
    <t>R^2 -&gt;</t>
  </si>
  <si>
    <t>DATA</t>
  </si>
  <si>
    <t>Fisher -&gt;</t>
  </si>
  <si>
    <t>&lt;- Variance</t>
  </si>
  <si>
    <t>&lt;- uncert of y-int</t>
  </si>
  <si>
    <t>Capacitance (picoFarads) y</t>
  </si>
  <si>
    <t>Distance (meters) x</t>
  </si>
  <si>
    <t>y = C/(3.14*radius*radius)</t>
  </si>
  <si>
    <t>x = 1/Distance</t>
  </si>
  <si>
    <t>Fit1 -&gt;</t>
  </si>
  <si>
    <t>Fit2 -&gt;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</si>
</sst>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1" fillId="2" borderId="0" xfId="1" applyAlignment="1">
      <alignment horizontal="righ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collection C vs. 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Sheet1!$B$2:$B$7</c:f>
              <c:numCache>
                <c:formatCode>General</c:formatCode>
                <c:ptCount val="6"/>
                <c:pt idx="0">
                  <c:v>7.0000000000000007E-2</c:v>
                </c:pt>
                <c:pt idx="1">
                  <c:v>0.08</c:v>
                </c:pt>
                <c:pt idx="2">
                  <c:v>0.09</c:v>
                </c:pt>
                <c:pt idx="3">
                  <c:v>0.1</c:v>
                </c:pt>
                <c:pt idx="4">
                  <c:v>0.11</c:v>
                </c:pt>
                <c:pt idx="5">
                  <c:v>0.12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1.5000000000000001E-12</c:v>
                </c:pt>
                <c:pt idx="1">
                  <c:v>3.0000000000000001E-12</c:v>
                </c:pt>
                <c:pt idx="2">
                  <c:v>4.4999999999999998E-12</c:v>
                </c:pt>
                <c:pt idx="3">
                  <c:v>6.5999999999999993E-12</c:v>
                </c:pt>
                <c:pt idx="4">
                  <c:v>8.6999999999999997E-12</c:v>
                </c:pt>
                <c:pt idx="5">
                  <c:v>1.0300000000000001E-11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189496"/>
        <c:axId val="392282624"/>
      </c:scatterChart>
      <c:valAx>
        <c:axId val="392189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2624"/>
        <c:crosses val="autoZero"/>
        <c:crossBetween val="midCat"/>
      </c:valAx>
      <c:valAx>
        <c:axId val="39228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189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 Analysis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Sheet1!$D$2:$D$7</c:f>
              <c:numCache>
                <c:formatCode>General</c:formatCode>
                <c:ptCount val="6"/>
                <c:pt idx="0">
                  <c:v>14.285714285714285</c:v>
                </c:pt>
                <c:pt idx="1">
                  <c:v>12.5</c:v>
                </c:pt>
                <c:pt idx="2">
                  <c:v>11.111111111111111</c:v>
                </c:pt>
                <c:pt idx="3">
                  <c:v>10</c:v>
                </c:pt>
                <c:pt idx="4">
                  <c:v>9.0909090909090917</c:v>
                </c:pt>
                <c:pt idx="5">
                  <c:v>8.3333333333333339</c:v>
                </c:pt>
              </c:numCache>
            </c:numRef>
          </c:xVal>
          <c:yVal>
            <c:numRef>
              <c:f>Sheet1!$E$2:$E$7</c:f>
              <c:numCache>
                <c:formatCode>General</c:formatCode>
                <c:ptCount val="6"/>
                <c:pt idx="0">
                  <c:v>1.9108280254777069E-10</c:v>
                </c:pt>
                <c:pt idx="1">
                  <c:v>3.8216560509554138E-10</c:v>
                </c:pt>
                <c:pt idx="2">
                  <c:v>5.7324840764331199E-10</c:v>
                </c:pt>
                <c:pt idx="3">
                  <c:v>8.4076433121019094E-10</c:v>
                </c:pt>
                <c:pt idx="4">
                  <c:v>1.1082802547770699E-9</c:v>
                </c:pt>
                <c:pt idx="5">
                  <c:v>1.3121019108280255E-9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283408"/>
        <c:axId val="392283800"/>
      </c:scatterChart>
      <c:valAx>
        <c:axId val="392283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3800"/>
        <c:crosses val="autoZero"/>
        <c:crossBetween val="midCat"/>
      </c:valAx>
      <c:valAx>
        <c:axId val="392283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283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66674</xdr:colOff>
      <xdr:row>0</xdr:row>
      <xdr:rowOff>0</xdr:rowOff>
    </xdr:from>
    <xdr:to>
      <xdr:col>6</xdr:col>
      <xdr:colOff>57149</xdr:colOff>
      <xdr:row>11</xdr:row>
      <xdr:rowOff>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47624</xdr:colOff>
      <xdr:row>11</xdr:row>
      <xdr:rowOff>85726</xdr:rowOff>
    </xdr:from>
    <xdr:to>
      <xdr:col>6</xdr:col>
      <xdr:colOff>19049</xdr:colOff>
      <xdr:row>22</xdr:row>
      <xdr:rowOff>66676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9" sqref="D9"/>
    </sheetView>
  </sheetViews>
  <sheetFormatPr defaultRowHeight="15" x14ac:dyDescent="0.25"/>
  <cols>
    <col min="1" max="1" width="14.5703125" bestFit="1" customWidth="1"/>
    <col min="2" max="2" width="18.42578125" bestFit="1" customWidth="1"/>
    <col min="3" max="3" width="24.7109375" bestFit="1" customWidth="1"/>
    <col min="4" max="4" width="15.85546875" bestFit="1" customWidth="1"/>
    <col min="5" max="5" width="24.140625" bestFit="1" customWidth="1"/>
    <col min="6" max="6" width="68.85546875" customWidth="1"/>
  </cols>
  <sheetData>
    <row r="1" spans="1:5" x14ac:dyDescent="0.25">
      <c r="A1" s="1" t="s">
        <v>5</v>
      </c>
      <c r="B1" s="1" t="s">
        <v>10</v>
      </c>
      <c r="C1" s="1" t="s">
        <v>9</v>
      </c>
      <c r="D1" s="1" t="s">
        <v>12</v>
      </c>
      <c r="E1" s="1" t="s">
        <v>11</v>
      </c>
    </row>
    <row r="2" spans="1:5" x14ac:dyDescent="0.25">
      <c r="B2">
        <f>7*10^-2</f>
        <v>7.0000000000000007E-2</v>
      </c>
      <c r="C2">
        <f>1.5*10^-12</f>
        <v>1.5000000000000001E-12</v>
      </c>
      <c r="D2">
        <f>1/(B2*10^0)</f>
        <v>14.285714285714285</v>
      </c>
      <c r="E2">
        <f t="shared" ref="E2:E7" si="0">C2/(3.14*0.05*0.05)</f>
        <v>1.9108280254777069E-10</v>
      </c>
    </row>
    <row r="3" spans="1:5" x14ac:dyDescent="0.25">
      <c r="B3">
        <f>8*10^-2</f>
        <v>0.08</v>
      </c>
      <c r="C3">
        <f>3*10^-12</f>
        <v>3.0000000000000001E-12</v>
      </c>
      <c r="D3">
        <f t="shared" ref="D3:D7" si="1">1/(B3*10^0)</f>
        <v>12.5</v>
      </c>
      <c r="E3">
        <f t="shared" si="0"/>
        <v>3.8216560509554138E-10</v>
      </c>
    </row>
    <row r="4" spans="1:5" x14ac:dyDescent="0.25">
      <c r="B4">
        <f>9*10^-2</f>
        <v>0.09</v>
      </c>
      <c r="C4">
        <f>4.5*10^-12</f>
        <v>4.4999999999999998E-12</v>
      </c>
      <c r="D4">
        <f t="shared" si="1"/>
        <v>11.111111111111111</v>
      </c>
      <c r="E4">
        <f t="shared" si="0"/>
        <v>5.7324840764331199E-10</v>
      </c>
    </row>
    <row r="5" spans="1:5" x14ac:dyDescent="0.25">
      <c r="B5">
        <f>10*10^-2</f>
        <v>0.1</v>
      </c>
      <c r="C5">
        <f>6.6*10^-12</f>
        <v>6.5999999999999993E-12</v>
      </c>
      <c r="D5">
        <f t="shared" si="1"/>
        <v>10</v>
      </c>
      <c r="E5">
        <f t="shared" si="0"/>
        <v>8.4076433121019094E-10</v>
      </c>
    </row>
    <row r="6" spans="1:5" x14ac:dyDescent="0.25">
      <c r="B6">
        <f>11*10^-2</f>
        <v>0.11</v>
      </c>
      <c r="C6">
        <f>8.7*10^-12</f>
        <v>8.6999999999999997E-12</v>
      </c>
      <c r="D6">
        <f t="shared" si="1"/>
        <v>9.0909090909090917</v>
      </c>
      <c r="E6">
        <f t="shared" si="0"/>
        <v>1.1082802547770699E-9</v>
      </c>
    </row>
    <row r="7" spans="1:5" x14ac:dyDescent="0.25">
      <c r="B7">
        <f>12*10^-2</f>
        <v>0.12</v>
      </c>
      <c r="C7">
        <f>10.3*10^-12</f>
        <v>1.0300000000000001E-11</v>
      </c>
      <c r="D7">
        <f t="shared" si="1"/>
        <v>8.3333333333333339</v>
      </c>
      <c r="E7">
        <f t="shared" si="0"/>
        <v>1.3121019108280255E-9</v>
      </c>
    </row>
    <row r="9" spans="1:5" x14ac:dyDescent="0.25">
      <c r="A9" s="2" t="s">
        <v>13</v>
      </c>
      <c r="B9" s="1">
        <f>$B$12*B2+$C$12</f>
        <v>1.2523809523809506E-12</v>
      </c>
      <c r="C9" s="2" t="s">
        <v>14</v>
      </c>
      <c r="D9" s="1">
        <f>$B$18*D2+$C$18</f>
        <v>8.9933275051011534E-11</v>
      </c>
      <c r="E9" s="1"/>
    </row>
    <row r="11" spans="1:5" x14ac:dyDescent="0.25">
      <c r="A11" s="1" t="s">
        <v>0</v>
      </c>
      <c r="B11" s="1"/>
      <c r="C11" s="1"/>
      <c r="D11" s="1"/>
    </row>
    <row r="12" spans="1:5" x14ac:dyDescent="0.25">
      <c r="A12" s="2" t="s">
        <v>1</v>
      </c>
      <c r="B12">
        <f t="array" ref="B12:C16">LINEST(C2:C7,B2:B7,TRUE,TRUE)</f>
        <v>1.8057142857142862E-10</v>
      </c>
      <c r="C12">
        <v>-1.1387619047619054E-11</v>
      </c>
      <c r="D12" s="1" t="s">
        <v>3</v>
      </c>
    </row>
    <row r="13" spans="1:5" x14ac:dyDescent="0.25">
      <c r="A13" s="2" t="s">
        <v>2</v>
      </c>
      <c r="B13">
        <v>6.0090634492751662E-12</v>
      </c>
      <c r="C13">
        <v>5.8001211966381726E-13</v>
      </c>
      <c r="D13" s="1" t="s">
        <v>8</v>
      </c>
    </row>
    <row r="14" spans="1:5" x14ac:dyDescent="0.25">
      <c r="A14" s="2" t="s">
        <v>4</v>
      </c>
      <c r="B14">
        <v>0.99558982369265037</v>
      </c>
      <c r="C14">
        <v>2.513771592457752E-13</v>
      </c>
      <c r="D14" s="1" t="s">
        <v>7</v>
      </c>
    </row>
    <row r="15" spans="1:5" x14ac:dyDescent="0.25">
      <c r="A15" s="2" t="s">
        <v>6</v>
      </c>
      <c r="B15">
        <v>902.99321778448166</v>
      </c>
      <c r="C15">
        <v>4</v>
      </c>
      <c r="D15" s="1"/>
    </row>
    <row r="16" spans="1:5" x14ac:dyDescent="0.25">
      <c r="A16" s="1"/>
      <c r="B16">
        <v>5.7060571428571438E-23</v>
      </c>
      <c r="C16">
        <v>2.527619047619033E-25</v>
      </c>
      <c r="D16" s="1"/>
    </row>
    <row r="17" spans="1:4" x14ac:dyDescent="0.25">
      <c r="A17" s="1" t="s">
        <v>0</v>
      </c>
      <c r="B17" s="1"/>
      <c r="C17" s="1"/>
      <c r="D17" s="1"/>
    </row>
    <row r="18" spans="1:4" x14ac:dyDescent="0.25">
      <c r="A18" s="2" t="s">
        <v>1</v>
      </c>
      <c r="B18">
        <f t="array" ref="B18:C22">LINEST(E2:E7,D2:D7,TRUE,TRUE)</f>
        <v>-1.8967304140276085E-10</v>
      </c>
      <c r="C18">
        <v>2.7995481522333092E-9</v>
      </c>
      <c r="D18" s="1" t="s">
        <v>3</v>
      </c>
    </row>
    <row r="19" spans="1:4" x14ac:dyDescent="0.25">
      <c r="A19" s="2" t="s">
        <v>2</v>
      </c>
      <c r="B19">
        <v>2.0138661785306717E-11</v>
      </c>
      <c r="C19">
        <v>2.2302715470024771E-10</v>
      </c>
      <c r="D19" s="1" t="s">
        <v>8</v>
      </c>
    </row>
    <row r="20" spans="1:4" x14ac:dyDescent="0.25">
      <c r="A20" s="2" t="s">
        <v>4</v>
      </c>
      <c r="B20">
        <v>0.95685256178327316</v>
      </c>
      <c r="C20">
        <v>1.001626230325436E-10</v>
      </c>
      <c r="D20" s="1" t="s">
        <v>7</v>
      </c>
    </row>
    <row r="21" spans="1:4" x14ac:dyDescent="0.25">
      <c r="A21" s="2" t="s">
        <v>6</v>
      </c>
      <c r="B21">
        <v>88.705387974791236</v>
      </c>
      <c r="C21">
        <v>4</v>
      </c>
      <c r="D21" s="1"/>
    </row>
    <row r="22" spans="1:4" x14ac:dyDescent="0.25">
      <c r="A22" s="1"/>
      <c r="B22">
        <v>8.8994133351192587E-19</v>
      </c>
      <c r="C22">
        <v>4.0130204211037735E-20</v>
      </c>
      <c r="D2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Mcmillan, Randy</dc:creator>
  <cp:lastModifiedBy>Mcmillan, Randy</cp:lastModifiedBy>
  <cp:lastPrinted>2016-05-30T18:15:03Z</cp:lastPrinted>
  <dcterms:created xsi:type="dcterms:W3CDTF">2016-05-28T23:55:09Z</dcterms:created>
  <dcterms:modified xsi:type="dcterms:W3CDTF">2016-05-30T19:20:55Z</dcterms:modified>
</cp:coreProperties>
</file>