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B18" i="1" s="1" a="1"/>
  <c r="D4" i="1"/>
  <c r="D5" i="1"/>
  <c r="D6" i="1"/>
  <c r="D7" i="1"/>
  <c r="D2" i="1"/>
  <c r="B9" i="1"/>
  <c r="E7" i="1"/>
  <c r="E6" i="1"/>
  <c r="E5" i="1"/>
  <c r="E4" i="1"/>
  <c r="E3" i="1"/>
  <c r="E2" i="1"/>
  <c r="C7" i="1"/>
  <c r="C6" i="1"/>
  <c r="C5" i="1"/>
  <c r="C4" i="1"/>
  <c r="C3" i="1"/>
  <c r="C2" i="1"/>
  <c r="B7" i="1"/>
  <c r="B6" i="1"/>
  <c r="B5" i="1"/>
  <c r="B4" i="1"/>
  <c r="B3" i="1"/>
  <c r="B2" i="1"/>
  <c r="B12" i="1" a="1"/>
  <c r="B13" i="1" s="1"/>
  <c r="B19" i="1" l="1"/>
  <c r="C20" i="1"/>
  <c r="B22" i="1"/>
  <c r="B18" i="1"/>
  <c r="C19" i="1"/>
  <c r="B21" i="1"/>
  <c r="C22" i="1"/>
  <c r="C18" i="1"/>
  <c r="B20" i="1"/>
  <c r="C21" i="1"/>
  <c r="C15" i="1"/>
  <c r="B14" i="1"/>
  <c r="C12" i="1"/>
  <c r="C16" i="1"/>
  <c r="B15" i="1"/>
  <c r="C13" i="1"/>
  <c r="B12" i="1"/>
  <c r="B16" i="1"/>
  <c r="C14" i="1"/>
  <c r="D9" i="1" l="1"/>
</calcChain>
</file>

<file path=xl/sharedStrings.xml><?xml version="1.0" encoding="utf-8"?>
<sst xmlns="http://schemas.openxmlformats.org/spreadsheetml/2006/main" count="22" uniqueCount="14">
  <si>
    <t>LINEST OUTPUT</t>
  </si>
  <si>
    <t>Slope -&gt;</t>
  </si>
  <si>
    <t>Uncertainty -&gt;</t>
  </si>
  <si>
    <t>&lt;- y intercept</t>
  </si>
  <si>
    <t>Distance (mm) x</t>
  </si>
  <si>
    <t>R^2 -&gt;</t>
  </si>
  <si>
    <t>DATA</t>
  </si>
  <si>
    <t>Fisher -&gt;</t>
  </si>
  <si>
    <t>&lt;- Variance</t>
  </si>
  <si>
    <t>Fit -&gt;</t>
  </si>
  <si>
    <t>&lt;- uncert of y-int</t>
  </si>
  <si>
    <t>Capacitance (picoFarads) y</t>
  </si>
  <si>
    <t>C/(3.14*radius*radius)</t>
  </si>
  <si>
    <t>1/Distance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</si>
</sst>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collection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6.6</c:v>
                </c:pt>
                <c:pt idx="4">
                  <c:v>8.6999999999999993</c:v>
                </c:pt>
                <c:pt idx="5">
                  <c:v>10.3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821648"/>
        <c:axId val="636822824"/>
      </c:scatterChart>
      <c:valAx>
        <c:axId val="63682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2824"/>
        <c:crosses val="autoZero"/>
        <c:crossBetween val="midCat"/>
      </c:valAx>
      <c:valAx>
        <c:axId val="63682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Sheet1!$D$2:$D$7</c:f>
              <c:numCache>
                <c:formatCode>General</c:formatCode>
                <c:ptCount val="6"/>
                <c:pt idx="0">
                  <c:v>0.14285714285714285</c:v>
                </c:pt>
                <c:pt idx="1">
                  <c:v>0.125</c:v>
                </c:pt>
                <c:pt idx="2">
                  <c:v>0.1111111111111111</c:v>
                </c:pt>
                <c:pt idx="3">
                  <c:v>0.1</c:v>
                </c:pt>
                <c:pt idx="4">
                  <c:v>9.0909090909090912E-2</c:v>
                </c:pt>
                <c:pt idx="5">
                  <c:v>8.3333333333333329E-2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191.08280254777068</c:v>
                </c:pt>
                <c:pt idx="1">
                  <c:v>382.16560509554137</c:v>
                </c:pt>
                <c:pt idx="2">
                  <c:v>573.24840764331202</c:v>
                </c:pt>
                <c:pt idx="3">
                  <c:v>840.7643312101909</c:v>
                </c:pt>
                <c:pt idx="4">
                  <c:v>1108.2802547770698</c:v>
                </c:pt>
                <c:pt idx="5">
                  <c:v>1312.1019108280254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823216"/>
        <c:axId val="636826352"/>
      </c:scatterChart>
      <c:valAx>
        <c:axId val="63682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6352"/>
        <c:crosses val="autoZero"/>
        <c:crossBetween val="midCat"/>
      </c:valAx>
      <c:valAx>
        <c:axId val="6368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2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1409699</xdr:colOff>
      <xdr:row>0</xdr:row>
      <xdr:rowOff>0</xdr:rowOff>
    </xdr:from>
    <xdr:to>
      <xdr:col>5</xdr:col>
      <xdr:colOff>4581524</xdr:colOff>
      <xdr:row>11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11</xdr:row>
      <xdr:rowOff>1</xdr:rowOff>
    </xdr:from>
    <xdr:to>
      <xdr:col>5</xdr:col>
      <xdr:colOff>4571999</xdr:colOff>
      <xdr:row>21</xdr:row>
      <xdr:rowOff>171451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3" sqref="E23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24.7109375" bestFit="1" customWidth="1"/>
    <col min="4" max="4" width="15.85546875" bestFit="1" customWidth="1"/>
    <col min="5" max="5" width="21.140625" bestFit="1" customWidth="1"/>
    <col min="6" max="6" width="68.85546875" customWidth="1"/>
  </cols>
  <sheetData>
    <row r="1" spans="1:5" x14ac:dyDescent="0.25">
      <c r="A1" s="1" t="s">
        <v>6</v>
      </c>
      <c r="B1" s="1" t="s">
        <v>4</v>
      </c>
      <c r="C1" s="1" t="s">
        <v>11</v>
      </c>
      <c r="D1" s="1" t="s">
        <v>13</v>
      </c>
      <c r="E1" s="1" t="s">
        <v>12</v>
      </c>
    </row>
    <row r="2" spans="1:5" x14ac:dyDescent="0.25">
      <c r="B2">
        <f>7*10^0</f>
        <v>7</v>
      </c>
      <c r="C2">
        <f>1.5*10^0</f>
        <v>1.5</v>
      </c>
      <c r="D2">
        <f>1/(B2*10^0)</f>
        <v>0.14285714285714285</v>
      </c>
      <c r="E2">
        <f>C2/(3.14*0.05*0.05)</f>
        <v>191.08280254777068</v>
      </c>
    </row>
    <row r="3" spans="1:5" x14ac:dyDescent="0.25">
      <c r="B3">
        <f>8*10^0</f>
        <v>8</v>
      </c>
      <c r="C3">
        <f>3*10^0</f>
        <v>3</v>
      </c>
      <c r="D3">
        <f t="shared" ref="D3:D7" si="0">1/(B3*10^0)</f>
        <v>0.125</v>
      </c>
      <c r="E3">
        <f>C3/(3.14*0.05*0.05)</f>
        <v>382.16560509554137</v>
      </c>
    </row>
    <row r="4" spans="1:5" x14ac:dyDescent="0.25">
      <c r="B4">
        <f>9*10^0</f>
        <v>9</v>
      </c>
      <c r="C4">
        <f>4.5*10^0</f>
        <v>4.5</v>
      </c>
      <c r="D4">
        <f t="shared" si="0"/>
        <v>0.1111111111111111</v>
      </c>
      <c r="E4">
        <f>C4/(3.14*0.05*0.05)</f>
        <v>573.24840764331202</v>
      </c>
    </row>
    <row r="5" spans="1:5" x14ac:dyDescent="0.25">
      <c r="B5">
        <f>10*10^0</f>
        <v>10</v>
      </c>
      <c r="C5">
        <f>6.6*10^0</f>
        <v>6.6</v>
      </c>
      <c r="D5">
        <f t="shared" si="0"/>
        <v>0.1</v>
      </c>
      <c r="E5">
        <f>C5/(3.14*0.05*0.05)</f>
        <v>840.7643312101909</v>
      </c>
    </row>
    <row r="6" spans="1:5" x14ac:dyDescent="0.25">
      <c r="B6">
        <f>11*10^0</f>
        <v>11</v>
      </c>
      <c r="C6">
        <f>8.7*10^0</f>
        <v>8.6999999999999993</v>
      </c>
      <c r="D6">
        <f t="shared" si="0"/>
        <v>9.0909090909090912E-2</v>
      </c>
      <c r="E6">
        <f>C6/(3.14*0.05*0.05)</f>
        <v>1108.2802547770698</v>
      </c>
    </row>
    <row r="7" spans="1:5" x14ac:dyDescent="0.25">
      <c r="B7">
        <f>12*10^0</f>
        <v>12</v>
      </c>
      <c r="C7">
        <f>10.3*10^0</f>
        <v>10.3</v>
      </c>
      <c r="D7">
        <f t="shared" si="0"/>
        <v>8.3333333333333329E-2</v>
      </c>
      <c r="E7">
        <f>C7/(3.14*0.05*0.05)</f>
        <v>1312.1019108280254</v>
      </c>
    </row>
    <row r="9" spans="1:5" x14ac:dyDescent="0.25">
      <c r="A9" s="2" t="s">
        <v>9</v>
      </c>
      <c r="B9" s="1">
        <f>$B$12*B2+$C$12</f>
        <v>1.2523809523809515</v>
      </c>
      <c r="C9" s="1"/>
      <c r="D9" s="1">
        <f>$B$18*B2+$C$18</f>
        <v>-129971.58082969925</v>
      </c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1.8057142857142856</v>
      </c>
      <c r="C12">
        <v>-11.387619047619047</v>
      </c>
      <c r="D12" s="1" t="s">
        <v>3</v>
      </c>
    </row>
    <row r="13" spans="1:5" x14ac:dyDescent="0.25">
      <c r="A13" s="2" t="s">
        <v>2</v>
      </c>
      <c r="B13">
        <v>6.0090634492751864E-2</v>
      </c>
      <c r="C13">
        <v>0.58001211966381916</v>
      </c>
      <c r="D13" s="1" t="s">
        <v>10</v>
      </c>
    </row>
    <row r="14" spans="1:5" x14ac:dyDescent="0.25">
      <c r="A14" s="2" t="s">
        <v>5</v>
      </c>
      <c r="B14">
        <v>0.99558982369265026</v>
      </c>
      <c r="C14">
        <v>0.25137715924577608</v>
      </c>
      <c r="D14" s="1" t="s">
        <v>8</v>
      </c>
    </row>
    <row r="15" spans="1:5" x14ac:dyDescent="0.25">
      <c r="A15" s="2" t="s">
        <v>7</v>
      </c>
      <c r="B15">
        <v>902.99321778447541</v>
      </c>
      <c r="C15">
        <v>4</v>
      </c>
      <c r="D15" s="1"/>
    </row>
    <row r="16" spans="1:5" x14ac:dyDescent="0.25">
      <c r="A16" s="1"/>
      <c r="B16">
        <v>57.060571428571436</v>
      </c>
      <c r="C16">
        <v>0.25276190476190502</v>
      </c>
      <c r="D16" s="1"/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2" t="s">
        <v>1</v>
      </c>
      <c r="B18">
        <f t="array" ref="B18:C22">LINEST(E2:E7,D2:D7,TRUE,TRUE)</f>
        <v>-18967.304140276079</v>
      </c>
      <c r="C18">
        <v>2799.5481522333089</v>
      </c>
      <c r="D18" s="1" t="s">
        <v>3</v>
      </c>
    </row>
    <row r="19" spans="1:4" x14ac:dyDescent="0.25">
      <c r="A19" s="2" t="s">
        <v>2</v>
      </c>
      <c r="B19">
        <v>2013.8661785306717</v>
      </c>
      <c r="C19">
        <v>223.02715470024768</v>
      </c>
      <c r="D19" s="1" t="s">
        <v>10</v>
      </c>
    </row>
    <row r="20" spans="1:4" x14ac:dyDescent="0.25">
      <c r="A20" s="2" t="s">
        <v>5</v>
      </c>
      <c r="B20">
        <v>0.95685256178327316</v>
      </c>
      <c r="C20">
        <v>100.16262303254362</v>
      </c>
      <c r="D20" s="1" t="s">
        <v>8</v>
      </c>
    </row>
    <row r="21" spans="1:4" x14ac:dyDescent="0.25">
      <c r="A21" s="2" t="s">
        <v>7</v>
      </c>
      <c r="B21">
        <v>88.705387974791208</v>
      </c>
      <c r="C21">
        <v>4</v>
      </c>
      <c r="D21" s="1"/>
    </row>
    <row r="22" spans="1:4" x14ac:dyDescent="0.25">
      <c r="A22" s="1"/>
      <c r="B22">
        <v>889941.33351192588</v>
      </c>
      <c r="C22">
        <v>40130.204211037752</v>
      </c>
      <c r="D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2016-05-30T18:15:54Z</dcterms:modified>
</cp:coreProperties>
</file>