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 activeTab="3"/>
  </bookViews>
  <sheets>
    <sheet name="Abril 1" sheetId="2" r:id="rId1"/>
    <sheet name="Practica 1" sheetId="3" r:id="rId2"/>
    <sheet name="Practica 2" sheetId="4" r:id="rId3"/>
    <sheet name="Abril 2" sheetId="1" r:id="rId4"/>
    <sheet name="7-May-202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E16" i="3"/>
  <c r="D4" i="3"/>
  <c r="E17" i="3"/>
  <c r="E19" i="3"/>
  <c r="E18" i="3"/>
  <c r="E15" i="3"/>
  <c r="E9" i="3"/>
  <c r="E8" i="3"/>
  <c r="E7" i="3"/>
  <c r="E6" i="3"/>
  <c r="E5" i="3"/>
  <c r="E4" i="3"/>
  <c r="D7" i="3"/>
  <c r="F7" i="4"/>
  <c r="F8" i="4"/>
  <c r="F9" i="4"/>
  <c r="F10" i="4"/>
  <c r="F11" i="4"/>
  <c r="F12" i="4"/>
  <c r="F13" i="4"/>
  <c r="F6" i="4"/>
  <c r="D7" i="4"/>
  <c r="D8" i="4"/>
  <c r="D9" i="4"/>
  <c r="D10" i="4"/>
  <c r="D11" i="4"/>
  <c r="D12" i="4"/>
  <c r="D13" i="4"/>
  <c r="D6" i="4"/>
  <c r="E7" i="4"/>
  <c r="E8" i="4"/>
  <c r="E9" i="4"/>
  <c r="E10" i="4"/>
  <c r="E11" i="4"/>
  <c r="E12" i="4"/>
  <c r="E14" i="4" s="1"/>
  <c r="E13" i="4"/>
  <c r="E6" i="4"/>
  <c r="C14" i="4"/>
  <c r="F14" i="4" l="1"/>
  <c r="D14" i="4"/>
  <c r="L7" i="2"/>
  <c r="L8" i="2"/>
  <c r="L9" i="2"/>
  <c r="L10" i="2"/>
  <c r="L11" i="2"/>
  <c r="L12" i="2"/>
  <c r="L13" i="2"/>
  <c r="L14" i="2"/>
  <c r="L15" i="2"/>
  <c r="L16" i="2"/>
  <c r="L17" i="2"/>
  <c r="L6" i="2"/>
  <c r="K7" i="2"/>
  <c r="K8" i="2"/>
  <c r="K9" i="2"/>
  <c r="K10" i="2"/>
  <c r="K11" i="2"/>
  <c r="K12" i="2"/>
  <c r="K13" i="2"/>
  <c r="K14" i="2"/>
  <c r="K15" i="2"/>
  <c r="K16" i="2"/>
  <c r="K17" i="2"/>
  <c r="K6" i="2"/>
  <c r="J7" i="2"/>
  <c r="J8" i="2"/>
  <c r="J9" i="2"/>
  <c r="J10" i="2"/>
  <c r="J11" i="2"/>
  <c r="J13" i="2" s="1"/>
  <c r="J15" i="2" s="1"/>
  <c r="J17" i="2" s="1"/>
  <c r="J12" i="2"/>
  <c r="J14" i="2" s="1"/>
  <c r="J16" i="2" s="1"/>
  <c r="J6" i="2"/>
  <c r="I7" i="2"/>
  <c r="I8" i="2"/>
  <c r="I9" i="2"/>
  <c r="I11" i="2" s="1"/>
  <c r="I13" i="2" s="1"/>
  <c r="I15" i="2" s="1"/>
  <c r="I17" i="2" s="1"/>
  <c r="I10" i="2"/>
  <c r="I12" i="2" s="1"/>
  <c r="I14" i="2" s="1"/>
  <c r="I16" i="2" s="1"/>
  <c r="I6" i="2"/>
  <c r="H7" i="2"/>
  <c r="H8" i="2"/>
  <c r="H9" i="2"/>
  <c r="H10" i="2"/>
  <c r="H11" i="2"/>
  <c r="H12" i="2"/>
  <c r="H13" i="2"/>
  <c r="H14" i="2"/>
  <c r="H15" i="2"/>
  <c r="H16" i="2"/>
  <c r="H17" i="2"/>
  <c r="H6" i="2"/>
  <c r="H5" i="2"/>
  <c r="G5" i="2"/>
  <c r="F5" i="2"/>
  <c r="G8" i="2"/>
  <c r="G9" i="2"/>
  <c r="G10" i="2"/>
  <c r="G11" i="2"/>
  <c r="G14" i="2" s="1"/>
  <c r="G17" i="2" s="1"/>
  <c r="G12" i="2"/>
  <c r="G15" i="2" s="1"/>
  <c r="G13" i="2"/>
  <c r="G16" i="2" s="1"/>
  <c r="G7" i="2"/>
  <c r="F7" i="2"/>
  <c r="F8" i="2"/>
  <c r="F9" i="2"/>
  <c r="F11" i="2" s="1"/>
  <c r="F13" i="2" s="1"/>
  <c r="F15" i="2" s="1"/>
  <c r="F17" i="2" s="1"/>
  <c r="F10" i="2"/>
  <c r="F12" i="2"/>
  <c r="F14" i="2" s="1"/>
  <c r="F16" i="2" s="1"/>
  <c r="F6" i="2"/>
  <c r="E7" i="2"/>
  <c r="E8" i="2"/>
  <c r="E9" i="2"/>
  <c r="E10" i="2"/>
  <c r="E11" i="2"/>
  <c r="E12" i="2"/>
  <c r="E13" i="2"/>
  <c r="E14" i="2"/>
  <c r="E15" i="2"/>
  <c r="E16" i="2"/>
  <c r="E17" i="2"/>
  <c r="E6" i="2"/>
  <c r="D8" i="3" l="1"/>
  <c r="D9" i="3"/>
  <c r="D5" i="3"/>
  <c r="D6" i="3"/>
  <c r="G6" i="2" l="1"/>
  <c r="K5" i="1" l="1"/>
  <c r="K6" i="1"/>
  <c r="K7" i="1"/>
  <c r="K8" i="1"/>
  <c r="K9" i="1"/>
  <c r="K10" i="1"/>
  <c r="K4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<sst xmlns="http://schemas.openxmlformats.org/spreadsheetml/2006/main" count="108" uniqueCount="103">
  <si>
    <t>Llenar el cuadro según lo que piden en los comentarios:</t>
  </si>
  <si>
    <t>Codigo de Producto</t>
  </si>
  <si>
    <t xml:space="preserve">Unidades a Producir   </t>
  </si>
  <si>
    <t>Capital Inicial</t>
  </si>
  <si>
    <t>Mano de Obra</t>
  </si>
  <si>
    <t>Materia Prima</t>
  </si>
  <si>
    <t>Otros Gastos</t>
  </si>
  <si>
    <t>Total Gastos</t>
  </si>
  <si>
    <t>Precio Unitario</t>
  </si>
  <si>
    <t>Precio de Venta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</si>
  <si>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</si>
  <si>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</si>
  <si>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</si>
  <si>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</si>
  <si>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</si>
  <si>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</si>
  <si>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</si>
  <si>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</si>
  <si>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</si>
  <si>
    <t>Lopez Castro Juan</t>
  </si>
  <si>
    <t>Viña Fabela Antonio</t>
  </si>
  <si>
    <t>Finisterre Labios Omar</t>
  </si>
  <si>
    <t>Torres Londeros Gilberto</t>
  </si>
  <si>
    <t>Torres Androde Fabiola</t>
  </si>
  <si>
    <t>Guzman Aguilar Gabriela</t>
  </si>
  <si>
    <t>Campos Luna Sonia</t>
  </si>
  <si>
    <t>Guzman Tinajeros Lidia</t>
  </si>
  <si>
    <t>Soriano Fernandez Alma</t>
  </si>
  <si>
    <t>Amado Perez Veronica</t>
  </si>
  <si>
    <t>Jimenez Alejandro Pamela</t>
  </si>
  <si>
    <t>Gatica Sanchez Esther</t>
  </si>
  <si>
    <t>Perez Lopez Miguel</t>
  </si>
  <si>
    <t>Clave</t>
  </si>
  <si>
    <t>Nombre</t>
  </si>
  <si>
    <t>Salario Diario</t>
  </si>
  <si>
    <t>Salario Quincenal</t>
  </si>
  <si>
    <t>Canasta Basica</t>
  </si>
  <si>
    <t>Pasajes</t>
  </si>
  <si>
    <t>Total de Percepciones</t>
  </si>
  <si>
    <t>ISR</t>
  </si>
  <si>
    <t>IMS</t>
  </si>
  <si>
    <t>Total de Deducciones</t>
  </si>
  <si>
    <t>Sueldo a cobrar</t>
  </si>
  <si>
    <t>Roca - Bola Company de Mexico S. A de C. V.</t>
  </si>
  <si>
    <t>Calculo de Salario por Trabajador</t>
  </si>
  <si>
    <t>PRACTICA DE FUNCIONES EXCEL</t>
  </si>
  <si>
    <t>Walter</t>
  </si>
  <si>
    <t>Clever</t>
  </si>
  <si>
    <t>Patricia</t>
  </si>
  <si>
    <t>Maria</t>
  </si>
  <si>
    <t>Richard</t>
  </si>
  <si>
    <t>Jessica</t>
  </si>
  <si>
    <t>Fecha Nacimientos</t>
  </si>
  <si>
    <t>Edad</t>
  </si>
  <si>
    <t>Edad 2</t>
  </si>
  <si>
    <t>Nombres</t>
  </si>
  <si>
    <t>Calcular la edad actual de cada uno</t>
  </si>
  <si>
    <t>Responder lo siguiente</t>
  </si>
  <si>
    <t>Cual es la diferencia de edad entre Walter y Clever</t>
  </si>
  <si>
    <t>Por cuantos años Richard es mayor que Maria</t>
  </si>
  <si>
    <t>Cuantos dias faltan para Fiestas Patrias</t>
  </si>
  <si>
    <t>Cuantos dias han pasado de Navidad</t>
  </si>
  <si>
    <t>Apellido</t>
  </si>
  <si>
    <t>Promedio</t>
  </si>
  <si>
    <t>Belen</t>
  </si>
  <si>
    <t>Luis</t>
  </si>
  <si>
    <t>Natalia</t>
  </si>
  <si>
    <t>Antonio</t>
  </si>
  <si>
    <t>Ines</t>
  </si>
  <si>
    <t>Jorge</t>
  </si>
  <si>
    <t>Fernando</t>
  </si>
  <si>
    <t>Wladimir</t>
  </si>
  <si>
    <t>Bertha</t>
  </si>
  <si>
    <t>Mishell</t>
  </si>
  <si>
    <t>Acosta</t>
  </si>
  <si>
    <t>Salvador</t>
  </si>
  <si>
    <t>Rodriguez</t>
  </si>
  <si>
    <t xml:space="preserve">Vargas </t>
  </si>
  <si>
    <t xml:space="preserve">Acosta </t>
  </si>
  <si>
    <t>Mera</t>
  </si>
  <si>
    <t>Zambrano</t>
  </si>
  <si>
    <t>Ullauri</t>
  </si>
  <si>
    <t>Cuenca</t>
  </si>
  <si>
    <t>PRECIO EN US$</t>
  </si>
  <si>
    <t xml:space="preserve">SIN DECIMAES </t>
  </si>
  <si>
    <t>REDONDEAR A 4 DECIMALES</t>
  </si>
  <si>
    <t>TRUNCAR A 4 DECIMALES</t>
  </si>
  <si>
    <t>Nª           Pais</t>
  </si>
  <si>
    <t>1.-    Singapur</t>
  </si>
  <si>
    <t>PRINCIPALES PAISES PROVEEDORES DE HARDWARE 1998</t>
  </si>
  <si>
    <t>2.-    Taiwan</t>
  </si>
  <si>
    <t>3.-    Alemania</t>
  </si>
  <si>
    <t>4.-    Brasil</t>
  </si>
  <si>
    <t>5.-    Japón</t>
  </si>
  <si>
    <t>6.-    México</t>
  </si>
  <si>
    <t>7.-    EE. UU.</t>
  </si>
  <si>
    <t xml:space="preserve">8.-    Otros paises </t>
  </si>
  <si>
    <t>Total=</t>
  </si>
  <si>
    <t xml:space="preserve">Calcular en Edad 2, la edad que tenian </t>
  </si>
  <si>
    <t>Cuantos años tendra Jessica el ano</t>
  </si>
  <si>
    <t xml:space="preserve">Nota 1 </t>
  </si>
  <si>
    <t>Nota 2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</si>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</sst>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0.0000000000"/>
    <numFmt numFmtId="170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DD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/>
    <xf numFmtId="43" fontId="0" fillId="3" borderId="1" xfId="1" applyNumberFormat="1" applyFont="1" applyFill="1" applyBorder="1"/>
    <xf numFmtId="43" fontId="0" fillId="3" borderId="1" xfId="0" applyNumberFormat="1" applyFill="1" applyBorder="1"/>
    <xf numFmtId="0" fontId="0" fillId="4" borderId="0" xfId="0" applyFill="1" applyBorder="1"/>
    <xf numFmtId="9" fontId="0" fillId="4" borderId="3" xfId="0" applyNumberFormat="1" applyFill="1" applyBorder="1"/>
    <xf numFmtId="9" fontId="0" fillId="4" borderId="4" xfId="0" applyNumberFormat="1" applyFill="1" applyBorder="1"/>
    <xf numFmtId="0" fontId="0" fillId="0" borderId="2" xfId="0" applyBorder="1"/>
    <xf numFmtId="10" fontId="0" fillId="4" borderId="0" xfId="0" applyNumberFormat="1" applyFill="1" applyBorder="1"/>
    <xf numFmtId="9" fontId="0" fillId="4" borderId="0" xfId="0" applyNumberFormat="1" applyFill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14" fontId="0" fillId="0" borderId="0" xfId="0" applyNumberFormat="1"/>
    <xf numFmtId="0" fontId="0" fillId="0" borderId="1" xfId="0" applyBorder="1" applyAlignment="1">
      <alignment horizontal="left" vertical="top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5" fillId="7" borderId="1" xfId="0" applyFon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70" fontId="0" fillId="8" borderId="1" xfId="0" applyNumberFormat="1" applyFill="1" applyBorder="1" applyAlignment="1">
      <alignment horizontal="center" vertical="center"/>
    </xf>
    <xf numFmtId="0" fontId="5" fillId="7" borderId="18" xfId="0" applyFont="1" applyFill="1" applyBorder="1" applyAlignment="1">
      <alignment vertical="center"/>
    </xf>
    <xf numFmtId="0" fontId="5" fillId="7" borderId="3" xfId="0" applyFont="1" applyFill="1" applyBorder="1" applyAlignment="1">
      <alignment horizontal="right"/>
    </xf>
    <xf numFmtId="0" fontId="5" fillId="7" borderId="15" xfId="0" applyFont="1" applyFill="1" applyBorder="1" applyAlignment="1">
      <alignment vertical="center"/>
    </xf>
    <xf numFmtId="0" fontId="0" fillId="4" borderId="17" xfId="0" applyFill="1" applyBorder="1"/>
    <xf numFmtId="0" fontId="0" fillId="4" borderId="3" xfId="0" applyFill="1" applyBorder="1"/>
    <xf numFmtId="165" fontId="0" fillId="6" borderId="15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70" fontId="0" fillId="6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9" borderId="1" xfId="0" applyFill="1" applyBorder="1"/>
    <xf numFmtId="0" fontId="0" fillId="9" borderId="2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4" fontId="0" fillId="9" borderId="15" xfId="0" applyNumberFormat="1" applyFill="1" applyBorder="1" applyAlignment="1">
      <alignment horizontal="left"/>
    </xf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30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7DDA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87" workbookViewId="0">
      <selection activeCell="O15" sqref="O15"/>
    </sheetView>
  </sheetViews>
  <sheetFormatPr baseColWidth="10" defaultRowHeight="14.4" x14ac:dyDescent="0.3"/>
  <cols>
    <col min="7" max="7" width="15.5546875" customWidth="1"/>
    <col min="8" max="8" width="15.6640625" customWidth="1"/>
    <col min="11" max="11" width="12.77734375" customWidth="1"/>
    <col min="12" max="12" width="14.88671875" customWidth="1"/>
  </cols>
  <sheetData>
    <row r="1" spans="1:12" ht="15" thickBot="1" x14ac:dyDescent="0.35">
      <c r="A1" s="32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5" thickBot="1" x14ac:dyDescent="0.35">
      <c r="A2" s="32" t="s">
        <v>44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38.4" customHeight="1" thickBot="1" x14ac:dyDescent="0.35">
      <c r="A3" s="14" t="s">
        <v>32</v>
      </c>
      <c r="B3" s="30" t="s">
        <v>33</v>
      </c>
      <c r="C3" s="31"/>
      <c r="D3" s="16" t="s">
        <v>34</v>
      </c>
      <c r="E3" s="15" t="s">
        <v>35</v>
      </c>
      <c r="F3" s="15" t="s">
        <v>36</v>
      </c>
      <c r="G3" s="15" t="s">
        <v>37</v>
      </c>
      <c r="H3" s="15" t="s">
        <v>38</v>
      </c>
      <c r="I3" s="16" t="s">
        <v>39</v>
      </c>
      <c r="J3" s="15" t="s">
        <v>40</v>
      </c>
      <c r="K3" s="15" t="s">
        <v>41</v>
      </c>
      <c r="L3" s="17" t="s">
        <v>42</v>
      </c>
    </row>
    <row r="4" spans="1:12" x14ac:dyDescent="0.3">
      <c r="A4" s="27"/>
      <c r="B4" s="28"/>
      <c r="C4" s="28"/>
      <c r="D4" s="28"/>
      <c r="E4" s="29"/>
      <c r="F4" s="9">
        <v>0.12</v>
      </c>
      <c r="G4" s="10">
        <v>7.0000000000000007E-2</v>
      </c>
      <c r="H4" s="8"/>
      <c r="I4" s="12">
        <v>6.5000000000000002E-2</v>
      </c>
      <c r="J4" s="13">
        <v>0.04</v>
      </c>
      <c r="K4" s="8"/>
      <c r="L4" s="8"/>
    </row>
    <row r="5" spans="1:12" x14ac:dyDescent="0.3">
      <c r="A5" s="2">
        <v>50026</v>
      </c>
      <c r="B5" s="26" t="s">
        <v>19</v>
      </c>
      <c r="C5" s="26"/>
      <c r="D5" s="2">
        <v>57</v>
      </c>
      <c r="E5" s="2">
        <v>855</v>
      </c>
      <c r="F5" s="2">
        <f>F4*E5</f>
        <v>102.6</v>
      </c>
      <c r="G5" s="11">
        <f>G4*E5</f>
        <v>59.850000000000009</v>
      </c>
      <c r="H5" s="2">
        <f>SUM(E5:G5)</f>
        <v>1017.45</v>
      </c>
      <c r="I5" s="2">
        <v>55.575000000000003</v>
      </c>
      <c r="J5" s="2">
        <v>34.200000000000003</v>
      </c>
      <c r="K5" s="2">
        <v>89.775000000000006</v>
      </c>
      <c r="L5" s="2">
        <v>927.68</v>
      </c>
    </row>
    <row r="6" spans="1:12" x14ac:dyDescent="0.3">
      <c r="A6" s="2">
        <v>50027</v>
      </c>
      <c r="B6" s="26" t="s">
        <v>20</v>
      </c>
      <c r="C6" s="26"/>
      <c r="D6" s="2">
        <v>80.23</v>
      </c>
      <c r="E6" s="2">
        <f>D6*15</f>
        <v>1203.45</v>
      </c>
      <c r="F6" s="2">
        <f>E6*F4</f>
        <v>144.41399999999999</v>
      </c>
      <c r="G6" s="11">
        <f>D5:D17</f>
        <v>80.23</v>
      </c>
      <c r="H6" s="2">
        <f>SUM(E6:G6)</f>
        <v>1428.0940000000001</v>
      </c>
      <c r="I6" s="2">
        <f>E6*I4</f>
        <v>78.224250000000012</v>
      </c>
      <c r="J6" s="2">
        <f>E6*J4</f>
        <v>48.138000000000005</v>
      </c>
      <c r="K6" s="2">
        <f>I6+J6</f>
        <v>126.36225000000002</v>
      </c>
      <c r="L6" s="2">
        <f>H6-K6</f>
        <v>1301.7317499999999</v>
      </c>
    </row>
    <row r="7" spans="1:12" x14ac:dyDescent="0.3">
      <c r="A7" s="2">
        <v>50028</v>
      </c>
      <c r="B7" s="26" t="s">
        <v>21</v>
      </c>
      <c r="C7" s="26"/>
      <c r="D7" s="2">
        <v>27.3</v>
      </c>
      <c r="E7" s="2">
        <f t="shared" ref="E7:E17" si="0">D7*15</f>
        <v>409.5</v>
      </c>
      <c r="F7" s="2">
        <f t="shared" ref="F7:F17" si="1">E7*F5</f>
        <v>42014.7</v>
      </c>
      <c r="G7" s="2">
        <f>E7*G4</f>
        <v>28.665000000000003</v>
      </c>
      <c r="H7" s="2">
        <f t="shared" ref="H7:H17" si="2">SUM(E7:G7)</f>
        <v>42452.864999999998</v>
      </c>
      <c r="I7" s="2">
        <f t="shared" ref="I7:I17" si="3">E7*I5</f>
        <v>22757.962500000001</v>
      </c>
      <c r="J7" s="2">
        <f t="shared" ref="J7:J17" si="4">E7*J5</f>
        <v>14004.900000000001</v>
      </c>
      <c r="K7" s="2">
        <f t="shared" ref="K7:K17" si="5">I7+J7</f>
        <v>36762.862500000003</v>
      </c>
      <c r="L7" s="2">
        <f t="shared" ref="L7:L17" si="6">H7-K7</f>
        <v>5690.0024999999951</v>
      </c>
    </row>
    <row r="8" spans="1:12" x14ac:dyDescent="0.3">
      <c r="A8" s="2">
        <v>50029</v>
      </c>
      <c r="B8" s="26" t="s">
        <v>22</v>
      </c>
      <c r="C8" s="26"/>
      <c r="D8" s="2">
        <v>45.6</v>
      </c>
      <c r="E8" s="2">
        <f t="shared" si="0"/>
        <v>684</v>
      </c>
      <c r="F8" s="2">
        <f t="shared" si="1"/>
        <v>98779.175999999992</v>
      </c>
      <c r="G8" s="2">
        <f t="shared" ref="G8:G17" si="7">E8*G5</f>
        <v>40937.400000000009</v>
      </c>
      <c r="H8" s="2">
        <f t="shared" si="2"/>
        <v>140400.576</v>
      </c>
      <c r="I8" s="2">
        <f t="shared" si="3"/>
        <v>53505.38700000001</v>
      </c>
      <c r="J8" s="2">
        <f t="shared" si="4"/>
        <v>32926.392000000007</v>
      </c>
      <c r="K8" s="2">
        <f t="shared" si="5"/>
        <v>86431.77900000001</v>
      </c>
      <c r="L8" s="2">
        <f t="shared" si="6"/>
        <v>53968.796999999991</v>
      </c>
    </row>
    <row r="9" spans="1:12" x14ac:dyDescent="0.3">
      <c r="A9" s="2">
        <v>50030</v>
      </c>
      <c r="B9" s="26" t="s">
        <v>23</v>
      </c>
      <c r="C9" s="26"/>
      <c r="D9" s="2">
        <v>75.599999999999994</v>
      </c>
      <c r="E9" s="2">
        <f t="shared" si="0"/>
        <v>1134</v>
      </c>
      <c r="F9" s="2">
        <f t="shared" si="1"/>
        <v>47644669.799999997</v>
      </c>
      <c r="G9" s="2">
        <f t="shared" si="7"/>
        <v>90980.82</v>
      </c>
      <c r="H9" s="2">
        <f t="shared" si="2"/>
        <v>47736784.619999997</v>
      </c>
      <c r="I9" s="2">
        <f t="shared" si="3"/>
        <v>25807529.475000001</v>
      </c>
      <c r="J9" s="2">
        <f t="shared" si="4"/>
        <v>15881556.600000001</v>
      </c>
      <c r="K9" s="2">
        <f t="shared" si="5"/>
        <v>41689086.075000003</v>
      </c>
      <c r="L9" s="2">
        <f t="shared" si="6"/>
        <v>6047698.5449999943</v>
      </c>
    </row>
    <row r="10" spans="1:12" x14ac:dyDescent="0.3">
      <c r="A10" s="2">
        <v>50031</v>
      </c>
      <c r="B10" s="26" t="s">
        <v>24</v>
      </c>
      <c r="C10" s="26"/>
      <c r="D10" s="2">
        <v>60.2</v>
      </c>
      <c r="E10" s="2">
        <f t="shared" si="0"/>
        <v>903</v>
      </c>
      <c r="F10" s="2">
        <f t="shared" si="1"/>
        <v>89197595.927999988</v>
      </c>
      <c r="G10" s="2">
        <f t="shared" si="7"/>
        <v>25884.495000000003</v>
      </c>
      <c r="H10" s="2">
        <f t="shared" si="2"/>
        <v>89224383.422999993</v>
      </c>
      <c r="I10" s="2">
        <f t="shared" si="3"/>
        <v>48315364.46100001</v>
      </c>
      <c r="J10" s="2">
        <f t="shared" si="4"/>
        <v>29732531.976000007</v>
      </c>
      <c r="K10" s="2">
        <f t="shared" si="5"/>
        <v>78047896.437000021</v>
      </c>
      <c r="L10" s="2">
        <f t="shared" si="6"/>
        <v>11176486.985999972</v>
      </c>
    </row>
    <row r="11" spans="1:12" x14ac:dyDescent="0.3">
      <c r="A11" s="2">
        <v>50032</v>
      </c>
      <c r="B11" s="26" t="s">
        <v>25</v>
      </c>
      <c r="C11" s="26"/>
      <c r="D11" s="2">
        <v>45.2</v>
      </c>
      <c r="E11" s="2">
        <f t="shared" si="0"/>
        <v>678</v>
      </c>
      <c r="F11" s="2">
        <f t="shared" si="1"/>
        <v>32303086124.399998</v>
      </c>
      <c r="G11" s="2">
        <f t="shared" si="7"/>
        <v>27755557.200000007</v>
      </c>
      <c r="H11" s="2">
        <f t="shared" si="2"/>
        <v>32330842359.599998</v>
      </c>
      <c r="I11" s="2">
        <f t="shared" si="3"/>
        <v>17497504984.049999</v>
      </c>
      <c r="J11" s="2">
        <f t="shared" si="4"/>
        <v>10767695374.800001</v>
      </c>
      <c r="K11" s="2">
        <f t="shared" si="5"/>
        <v>28265200358.849998</v>
      </c>
      <c r="L11" s="2">
        <f t="shared" si="6"/>
        <v>4065642000.75</v>
      </c>
    </row>
    <row r="12" spans="1:12" x14ac:dyDescent="0.3">
      <c r="A12" s="2">
        <v>50033</v>
      </c>
      <c r="B12" s="26" t="s">
        <v>26</v>
      </c>
      <c r="C12" s="26"/>
      <c r="D12" s="2">
        <v>25.6</v>
      </c>
      <c r="E12" s="2">
        <f t="shared" si="0"/>
        <v>384</v>
      </c>
      <c r="F12" s="2">
        <f t="shared" si="1"/>
        <v>34251876836.351997</v>
      </c>
      <c r="G12" s="2">
        <f t="shared" si="7"/>
        <v>34936634.880000003</v>
      </c>
      <c r="H12" s="2">
        <f t="shared" si="2"/>
        <v>34286813855.231998</v>
      </c>
      <c r="I12" s="2">
        <f t="shared" si="3"/>
        <v>18553099953.024002</v>
      </c>
      <c r="J12" s="2">
        <f t="shared" si="4"/>
        <v>11417292278.784002</v>
      </c>
      <c r="K12" s="2">
        <f t="shared" si="5"/>
        <v>29970392231.808006</v>
      </c>
      <c r="L12" s="2">
        <f t="shared" si="6"/>
        <v>4316421623.4239922</v>
      </c>
    </row>
    <row r="13" spans="1:12" x14ac:dyDescent="0.3">
      <c r="A13" s="2">
        <v>50034</v>
      </c>
      <c r="B13" s="26" t="s">
        <v>27</v>
      </c>
      <c r="C13" s="26"/>
      <c r="D13" s="2">
        <v>48.9</v>
      </c>
      <c r="E13" s="2">
        <f t="shared" si="0"/>
        <v>733.5</v>
      </c>
      <c r="F13" s="2">
        <f t="shared" si="1"/>
        <v>23694313672247.398</v>
      </c>
      <c r="G13" s="2">
        <f t="shared" si="7"/>
        <v>18986277.082500003</v>
      </c>
      <c r="H13" s="2">
        <f t="shared" si="2"/>
        <v>23694332659257.98</v>
      </c>
      <c r="I13" s="2">
        <f t="shared" si="3"/>
        <v>12834419905800.674</v>
      </c>
      <c r="J13" s="2">
        <f t="shared" si="4"/>
        <v>7898104557415.8008</v>
      </c>
      <c r="K13" s="2">
        <f t="shared" si="5"/>
        <v>20732524463216.477</v>
      </c>
      <c r="L13" s="2">
        <f t="shared" si="6"/>
        <v>2961808196041.5039</v>
      </c>
    </row>
    <row r="14" spans="1:12" x14ac:dyDescent="0.3">
      <c r="A14" s="2">
        <v>50035</v>
      </c>
      <c r="B14" s="26" t="s">
        <v>28</v>
      </c>
      <c r="C14" s="26"/>
      <c r="D14" s="2">
        <v>78.900000000000006</v>
      </c>
      <c r="E14" s="2">
        <f t="shared" si="0"/>
        <v>1183.5</v>
      </c>
      <c r="F14" s="2">
        <f t="shared" si="1"/>
        <v>40537096235822.586</v>
      </c>
      <c r="G14" s="2">
        <f t="shared" si="7"/>
        <v>32848701946.200008</v>
      </c>
      <c r="H14" s="2">
        <f t="shared" si="2"/>
        <v>40569944938952.289</v>
      </c>
      <c r="I14" s="2">
        <f t="shared" si="3"/>
        <v>21957593794403.906</v>
      </c>
      <c r="J14" s="2">
        <f t="shared" si="4"/>
        <v>13512365411940.867</v>
      </c>
      <c r="K14" s="2">
        <f t="shared" si="5"/>
        <v>35469959206344.773</v>
      </c>
      <c r="L14" s="2">
        <f t="shared" si="6"/>
        <v>5099985732607.5156</v>
      </c>
    </row>
    <row r="15" spans="1:12" x14ac:dyDescent="0.3">
      <c r="A15" s="2">
        <v>50036</v>
      </c>
      <c r="B15" s="26" t="s">
        <v>29</v>
      </c>
      <c r="C15" s="26"/>
      <c r="D15" s="2">
        <v>86.3</v>
      </c>
      <c r="E15" s="2">
        <f t="shared" si="0"/>
        <v>1294.5</v>
      </c>
      <c r="F15" s="2">
        <f t="shared" si="1"/>
        <v>3.0672289048724256E+16</v>
      </c>
      <c r="G15" s="2">
        <f t="shared" si="7"/>
        <v>45225473852.160004</v>
      </c>
      <c r="H15" s="2">
        <f t="shared" si="2"/>
        <v>3.0672334274199404E+16</v>
      </c>
      <c r="I15" s="2">
        <f t="shared" si="3"/>
        <v>1.6614156568058972E+16</v>
      </c>
      <c r="J15" s="2">
        <f t="shared" si="4"/>
        <v>1.0224096349574754E+16</v>
      </c>
      <c r="K15" s="2">
        <f t="shared" si="5"/>
        <v>2.6838252917633728E+16</v>
      </c>
      <c r="L15" s="2">
        <f t="shared" si="6"/>
        <v>3834081356565676</v>
      </c>
    </row>
    <row r="16" spans="1:12" x14ac:dyDescent="0.3">
      <c r="A16" s="2">
        <v>50037</v>
      </c>
      <c r="B16" s="26" t="s">
        <v>30</v>
      </c>
      <c r="C16" s="26"/>
      <c r="D16" s="2">
        <v>78.5</v>
      </c>
      <c r="E16" s="2">
        <f t="shared" si="0"/>
        <v>1177.5</v>
      </c>
      <c r="F16" s="2">
        <f t="shared" si="1"/>
        <v>4.7732430817681096E+16</v>
      </c>
      <c r="G16" s="2">
        <f t="shared" si="7"/>
        <v>22356341264.643753</v>
      </c>
      <c r="H16" s="2">
        <f t="shared" si="2"/>
        <v>4.7732453174023536E+16</v>
      </c>
      <c r="I16" s="2">
        <f t="shared" si="3"/>
        <v>2.58550666929106E+16</v>
      </c>
      <c r="J16" s="2">
        <f t="shared" si="4"/>
        <v>1.5910810272560372E+16</v>
      </c>
      <c r="K16" s="2">
        <f t="shared" si="5"/>
        <v>4.1765876965470976E+16</v>
      </c>
      <c r="L16" s="2">
        <f t="shared" si="6"/>
        <v>5966576208552560</v>
      </c>
    </row>
    <row r="17" spans="1:12" x14ac:dyDescent="0.3">
      <c r="A17" s="2">
        <v>50038</v>
      </c>
      <c r="B17" s="26" t="s">
        <v>31</v>
      </c>
      <c r="C17" s="26"/>
      <c r="D17" s="2">
        <v>45.8</v>
      </c>
      <c r="E17" s="2">
        <f t="shared" si="0"/>
        <v>687</v>
      </c>
      <c r="F17" s="2">
        <f t="shared" si="1"/>
        <v>2.1071862576473563E+19</v>
      </c>
      <c r="G17" s="2">
        <f t="shared" si="7"/>
        <v>22567058237039.406</v>
      </c>
      <c r="H17" s="2">
        <f t="shared" si="2"/>
        <v>2.1071885143531799E+19</v>
      </c>
      <c r="I17" s="2">
        <f t="shared" si="3"/>
        <v>1.1413925562256513E+19</v>
      </c>
      <c r="J17" s="2">
        <f t="shared" si="4"/>
        <v>7.0239541921578557E+18</v>
      </c>
      <c r="K17" s="2">
        <f t="shared" si="5"/>
        <v>1.8437879754414369E+19</v>
      </c>
      <c r="L17" s="2">
        <f t="shared" si="6"/>
        <v>2.6340053891174298E+18</v>
      </c>
    </row>
  </sheetData>
  <mergeCells count="17">
    <mergeCell ref="A1:L1"/>
    <mergeCell ref="A2:L2"/>
    <mergeCell ref="B11:C11"/>
    <mergeCell ref="B12:C12"/>
    <mergeCell ref="B13:C13"/>
    <mergeCell ref="B5:C5"/>
    <mergeCell ref="B6:C6"/>
    <mergeCell ref="B7:C7"/>
    <mergeCell ref="B8:C8"/>
    <mergeCell ref="B9:C9"/>
    <mergeCell ref="B10:C10"/>
    <mergeCell ref="B17:C17"/>
    <mergeCell ref="A4:E4"/>
    <mergeCell ref="B3:C3"/>
    <mergeCell ref="B14:C14"/>
    <mergeCell ref="B15:C15"/>
    <mergeCell ref="B16:C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4" sqref="B4:B9"/>
    </sheetView>
  </sheetViews>
  <sheetFormatPr baseColWidth="10" defaultRowHeight="14.4" x14ac:dyDescent="0.3"/>
  <cols>
    <col min="1" max="1" width="12.21875" customWidth="1"/>
    <col min="2" max="2" width="12.44140625" customWidth="1"/>
    <col min="3" max="3" width="16.88671875" customWidth="1"/>
    <col min="4" max="4" width="15.33203125" customWidth="1"/>
    <col min="5" max="5" width="13.5546875" customWidth="1"/>
  </cols>
  <sheetData>
    <row r="1" spans="1:6" x14ac:dyDescent="0.3">
      <c r="A1" s="35" t="s">
        <v>45</v>
      </c>
      <c r="B1" s="35"/>
      <c r="C1" s="35"/>
    </row>
    <row r="3" spans="1:6" x14ac:dyDescent="0.3">
      <c r="B3" s="18" t="s">
        <v>55</v>
      </c>
      <c r="C3" s="19" t="s">
        <v>52</v>
      </c>
      <c r="D3" s="19" t="s">
        <v>53</v>
      </c>
      <c r="E3" s="19" t="s">
        <v>54</v>
      </c>
      <c r="F3" s="25"/>
    </row>
    <row r="4" spans="1:6" x14ac:dyDescent="0.3">
      <c r="B4" s="60" t="s">
        <v>46</v>
      </c>
      <c r="C4" s="20">
        <v>26795</v>
      </c>
      <c r="D4" s="21">
        <f ca="1">DATEDIF(C4,TODAY(),"Y")</f>
        <v>52</v>
      </c>
      <c r="E4" s="21">
        <f>DATEDIF(C4,D12,"Y")</f>
        <v>28</v>
      </c>
    </row>
    <row r="5" spans="1:6" x14ac:dyDescent="0.3">
      <c r="B5" s="60" t="s">
        <v>47</v>
      </c>
      <c r="C5" s="20">
        <v>23642</v>
      </c>
      <c r="D5" s="21">
        <f ca="1">DATEDIF(C5,TODAY(),"Y")</f>
        <v>60</v>
      </c>
      <c r="E5" s="21">
        <f>DATEDIF(C5,D12,"Y")</f>
        <v>37</v>
      </c>
    </row>
    <row r="6" spans="1:6" x14ac:dyDescent="0.3">
      <c r="B6" s="60" t="s">
        <v>48</v>
      </c>
      <c r="C6" s="20">
        <v>30290</v>
      </c>
      <c r="D6" s="21">
        <f ca="1">DATEDIF(C6,TODAY(),"Y")</f>
        <v>42</v>
      </c>
      <c r="E6" s="21">
        <f>DATEDIF(C6,D12,"Y")</f>
        <v>18</v>
      </c>
    </row>
    <row r="7" spans="1:6" x14ac:dyDescent="0.3">
      <c r="B7" s="60" t="s">
        <v>49</v>
      </c>
      <c r="C7" s="20">
        <v>31853</v>
      </c>
      <c r="D7" s="21">
        <f ca="1">DATEDIF(C7,TODAY(),"Y")</f>
        <v>38</v>
      </c>
      <c r="E7" s="21">
        <f>DATEDIF(C7,D12,"Y")</f>
        <v>14</v>
      </c>
    </row>
    <row r="8" spans="1:6" x14ac:dyDescent="0.3">
      <c r="B8" s="60" t="s">
        <v>50</v>
      </c>
      <c r="C8" s="20">
        <v>28914</v>
      </c>
      <c r="D8" s="21">
        <f ca="1">DATEDIF(C8,TODAY(),"Y")</f>
        <v>46</v>
      </c>
      <c r="E8" s="21">
        <f>DATEDIF(C8,D12,"Y")</f>
        <v>22</v>
      </c>
    </row>
    <row r="9" spans="1:6" x14ac:dyDescent="0.3">
      <c r="B9" s="60" t="s">
        <v>51</v>
      </c>
      <c r="C9" s="20">
        <v>35111</v>
      </c>
      <c r="D9" s="21">
        <f ca="1">DATEDIF(C9,TODAY(),"Y")</f>
        <v>29</v>
      </c>
      <c r="E9" s="21">
        <f>DATEDIF(C9,D12,"Y")</f>
        <v>5</v>
      </c>
    </row>
    <row r="11" spans="1:6" x14ac:dyDescent="0.3">
      <c r="A11" s="36" t="s">
        <v>56</v>
      </c>
      <c r="B11" s="36"/>
      <c r="C11" s="36"/>
    </row>
    <row r="12" spans="1:6" x14ac:dyDescent="0.3">
      <c r="A12" s="36" t="s">
        <v>98</v>
      </c>
      <c r="B12" s="36"/>
      <c r="C12" s="36"/>
      <c r="D12" s="52">
        <v>37182</v>
      </c>
    </row>
    <row r="14" spans="1:6" x14ac:dyDescent="0.3">
      <c r="A14" s="36" t="s">
        <v>57</v>
      </c>
      <c r="B14" s="36"/>
    </row>
    <row r="15" spans="1:6" x14ac:dyDescent="0.3">
      <c r="B15" s="53" t="s">
        <v>58</v>
      </c>
      <c r="C15" s="53"/>
      <c r="D15" s="53"/>
      <c r="E15" s="58">
        <f>E5-E4</f>
        <v>9</v>
      </c>
    </row>
    <row r="16" spans="1:6" x14ac:dyDescent="0.3">
      <c r="B16" s="54" t="s">
        <v>99</v>
      </c>
      <c r="C16" s="55"/>
      <c r="D16" s="57">
        <v>40172</v>
      </c>
      <c r="E16" s="59">
        <f>DATEDIF(C9,D16,"Y")</f>
        <v>13</v>
      </c>
    </row>
    <row r="17" spans="2:5" x14ac:dyDescent="0.3">
      <c r="B17" s="54" t="s">
        <v>59</v>
      </c>
      <c r="C17" s="55"/>
      <c r="D17" s="56"/>
      <c r="E17" s="58">
        <f>E8-E7</f>
        <v>8</v>
      </c>
    </row>
    <row r="18" spans="2:5" x14ac:dyDescent="0.3">
      <c r="B18" s="54" t="s">
        <v>60</v>
      </c>
      <c r="C18" s="55"/>
      <c r="D18" s="56"/>
      <c r="E18" s="59">
        <f ca="1">DATE(2025,7,28)-TODAY()</f>
        <v>73</v>
      </c>
    </row>
    <row r="19" spans="2:5" x14ac:dyDescent="0.3">
      <c r="B19" s="54" t="s">
        <v>61</v>
      </c>
      <c r="C19" s="55"/>
      <c r="D19" s="56"/>
      <c r="E19" s="59">
        <f ca="1">TODAY()-DATE(2024,12,25)</f>
        <v>142</v>
      </c>
    </row>
  </sheetData>
  <mergeCells count="8">
    <mergeCell ref="B18:D18"/>
    <mergeCell ref="B19:D19"/>
    <mergeCell ref="A1:C1"/>
    <mergeCell ref="A11:C11"/>
    <mergeCell ref="A14:B14"/>
    <mergeCell ref="B17:D17"/>
    <mergeCell ref="A12:C12"/>
    <mergeCell ref="B16:C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21" sqref="D21"/>
    </sheetView>
  </sheetViews>
  <sheetFormatPr baseColWidth="10" defaultRowHeight="14.4" x14ac:dyDescent="0.3"/>
  <cols>
    <col min="2" max="2" width="15" customWidth="1"/>
    <col min="3" max="3" width="16.21875" customWidth="1"/>
    <col min="4" max="4" width="15.109375" customWidth="1"/>
    <col min="5" max="5" width="15.33203125" customWidth="1"/>
    <col min="6" max="6" width="14.5546875" customWidth="1"/>
  </cols>
  <sheetData>
    <row r="1" spans="1:6" x14ac:dyDescent="0.3">
      <c r="A1" s="35" t="s">
        <v>45</v>
      </c>
      <c r="B1" s="35"/>
      <c r="C1" s="35"/>
    </row>
    <row r="3" spans="1:6" ht="14.4" customHeight="1" x14ac:dyDescent="0.3">
      <c r="B3" s="38" t="s">
        <v>89</v>
      </c>
      <c r="C3" s="38"/>
      <c r="D3" s="38"/>
      <c r="E3" s="38"/>
      <c r="F3" s="39"/>
    </row>
    <row r="5" spans="1:6" ht="31.2" customHeight="1" x14ac:dyDescent="0.3">
      <c r="B5" s="44" t="s">
        <v>87</v>
      </c>
      <c r="C5" s="46" t="s">
        <v>83</v>
      </c>
      <c r="D5" s="40" t="s">
        <v>84</v>
      </c>
      <c r="E5" s="40" t="s">
        <v>85</v>
      </c>
      <c r="F5" s="40" t="s">
        <v>86</v>
      </c>
    </row>
    <row r="6" spans="1:6" x14ac:dyDescent="0.3">
      <c r="B6" s="47" t="s">
        <v>88</v>
      </c>
      <c r="C6" s="49">
        <v>12.2615803815</v>
      </c>
      <c r="D6" s="50">
        <f>ROUND(C6,0)</f>
        <v>12</v>
      </c>
      <c r="E6" s="51">
        <f>ROUND(C6,4)</f>
        <v>12.2616</v>
      </c>
      <c r="F6" s="51">
        <f>TRUNC(C6,4)</f>
        <v>12.2615</v>
      </c>
    </row>
    <row r="7" spans="1:6" x14ac:dyDescent="0.3">
      <c r="B7" s="47" t="s">
        <v>90</v>
      </c>
      <c r="C7" s="49">
        <v>22.972972973000001</v>
      </c>
      <c r="D7" s="50">
        <f t="shared" ref="D7:D13" si="0">ROUND(C7,0)</f>
        <v>23</v>
      </c>
      <c r="E7" s="51">
        <f t="shared" ref="E7:E13" si="1">ROUND(C7,4)</f>
        <v>22.972999999999999</v>
      </c>
      <c r="F7" s="51">
        <f t="shared" ref="F7:F13" si="2">TRUNC(C7,4)</f>
        <v>22.972899999999999</v>
      </c>
    </row>
    <row r="8" spans="1:6" x14ac:dyDescent="0.3">
      <c r="B8" s="47" t="s">
        <v>91</v>
      </c>
      <c r="C8" s="49">
        <v>10.6175514626</v>
      </c>
      <c r="D8" s="50">
        <f t="shared" si="0"/>
        <v>11</v>
      </c>
      <c r="E8" s="51">
        <f t="shared" si="1"/>
        <v>10.617599999999999</v>
      </c>
      <c r="F8" s="51">
        <f t="shared" si="2"/>
        <v>10.6175</v>
      </c>
    </row>
    <row r="9" spans="1:6" x14ac:dyDescent="0.3">
      <c r="B9" s="47" t="s">
        <v>92</v>
      </c>
      <c r="C9" s="49">
        <v>12.125984252</v>
      </c>
      <c r="D9" s="50">
        <f t="shared" si="0"/>
        <v>12</v>
      </c>
      <c r="E9" s="51">
        <f t="shared" si="1"/>
        <v>12.125999999999999</v>
      </c>
      <c r="F9" s="51">
        <f t="shared" si="2"/>
        <v>12.1259</v>
      </c>
    </row>
    <row r="10" spans="1:6" x14ac:dyDescent="0.3">
      <c r="B10" s="47" t="s">
        <v>93</v>
      </c>
      <c r="C10" s="49">
        <v>6.5217391304000003</v>
      </c>
      <c r="D10" s="50">
        <f t="shared" si="0"/>
        <v>7</v>
      </c>
      <c r="E10" s="51">
        <f t="shared" si="1"/>
        <v>6.5217000000000001</v>
      </c>
      <c r="F10" s="51">
        <f t="shared" si="2"/>
        <v>6.5217000000000001</v>
      </c>
    </row>
    <row r="11" spans="1:6" x14ac:dyDescent="0.3">
      <c r="B11" s="47" t="s">
        <v>94</v>
      </c>
      <c r="C11" s="49">
        <v>7.4626865671999996</v>
      </c>
      <c r="D11" s="50">
        <f t="shared" si="0"/>
        <v>7</v>
      </c>
      <c r="E11" s="51">
        <f t="shared" si="1"/>
        <v>7.4626999999999999</v>
      </c>
      <c r="F11" s="51">
        <f t="shared" si="2"/>
        <v>7.4626000000000001</v>
      </c>
    </row>
    <row r="12" spans="1:6" x14ac:dyDescent="0.3">
      <c r="B12" s="47" t="s">
        <v>95</v>
      </c>
      <c r="C12" s="49">
        <v>22.661870503599999</v>
      </c>
      <c r="D12" s="50">
        <f t="shared" si="0"/>
        <v>23</v>
      </c>
      <c r="E12" s="51">
        <f t="shared" si="1"/>
        <v>22.661899999999999</v>
      </c>
      <c r="F12" s="51">
        <f t="shared" si="2"/>
        <v>22.661799999999999</v>
      </c>
    </row>
    <row r="13" spans="1:6" x14ac:dyDescent="0.3">
      <c r="B13" s="48" t="s">
        <v>96</v>
      </c>
      <c r="C13" s="49">
        <v>7.3212034785000002</v>
      </c>
      <c r="D13" s="50">
        <f t="shared" si="0"/>
        <v>7</v>
      </c>
      <c r="E13" s="51">
        <f t="shared" si="1"/>
        <v>7.3212000000000002</v>
      </c>
      <c r="F13" s="51">
        <f t="shared" si="2"/>
        <v>7.3212000000000002</v>
      </c>
    </row>
    <row r="14" spans="1:6" x14ac:dyDescent="0.3">
      <c r="B14" s="45" t="s">
        <v>97</v>
      </c>
      <c r="C14" s="41">
        <f>C6+C7+C8+C9+C10+C11+C12+C13</f>
        <v>101.94558874879999</v>
      </c>
      <c r="D14" s="42">
        <f t="shared" ref="D14:F14" si="3">D6+D7+D8+D9+D10+D11+D12+D13</f>
        <v>102</v>
      </c>
      <c r="E14" s="43">
        <f t="shared" si="3"/>
        <v>101.9457</v>
      </c>
      <c r="F14" s="43">
        <f t="shared" si="3"/>
        <v>101.9451</v>
      </c>
    </row>
    <row r="28" spans="6:6" x14ac:dyDescent="0.3">
      <c r="F28">
        <v>2</v>
      </c>
    </row>
  </sheetData>
  <mergeCells count="2">
    <mergeCell ref="A1:C1"/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D23" sqref="D23"/>
    </sheetView>
  </sheetViews>
  <sheetFormatPr baseColWidth="10" defaultRowHeight="14.4" x14ac:dyDescent="0.3"/>
  <cols>
    <col min="2" max="2" width="14.21875" customWidth="1"/>
    <col min="3" max="3" width="11.5546875" customWidth="1"/>
    <col min="4" max="4" width="11.77734375" bestFit="1" customWidth="1"/>
    <col min="5" max="5" width="12.77734375" bestFit="1" customWidth="1"/>
    <col min="6" max="6" width="12.21875" customWidth="1"/>
    <col min="7" max="7" width="13.88671875" customWidth="1"/>
    <col min="10" max="10" width="12.77734375" bestFit="1" customWidth="1"/>
    <col min="11" max="11" width="11.77734375" bestFit="1" customWidth="1"/>
  </cols>
  <sheetData>
    <row r="1" spans="1:12" x14ac:dyDescent="0.3">
      <c r="A1" s="37" t="s">
        <v>0</v>
      </c>
      <c r="B1" s="37"/>
      <c r="C1" s="37"/>
      <c r="D1" s="37"/>
    </row>
    <row r="3" spans="1:12" ht="28.8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"/>
    </row>
    <row r="4" spans="1:12" x14ac:dyDescent="0.3">
      <c r="A4" s="2" t="s">
        <v>12</v>
      </c>
      <c r="B4" s="4">
        <v>64848</v>
      </c>
      <c r="C4" s="5">
        <v>250000</v>
      </c>
      <c r="D4" s="6">
        <f>0.2*C4</f>
        <v>50000</v>
      </c>
      <c r="E4" s="7">
        <f>35%*(C4-D4)</f>
        <v>70000</v>
      </c>
      <c r="F4" s="7">
        <f>17%*(C4-(D4+E4))</f>
        <v>22100</v>
      </c>
      <c r="G4" s="7">
        <f>D4+E4+F4</f>
        <v>142100</v>
      </c>
      <c r="H4" s="7">
        <f>G4/B4</f>
        <v>2.1912780656303972</v>
      </c>
      <c r="I4" s="7">
        <f>H4*1.4</f>
        <v>3.0677892918825558</v>
      </c>
      <c r="J4" s="7">
        <f>C4-G4</f>
        <v>107900</v>
      </c>
      <c r="K4" s="7">
        <f>I4*B4-G4</f>
        <v>56839.999999999971</v>
      </c>
    </row>
    <row r="5" spans="1:12" x14ac:dyDescent="0.3">
      <c r="A5" s="2" t="s">
        <v>13</v>
      </c>
      <c r="B5" s="4">
        <v>23006</v>
      </c>
      <c r="C5" s="5">
        <v>160000</v>
      </c>
      <c r="D5" s="6">
        <f t="shared" ref="D5:D10" si="0">0.2*C5</f>
        <v>32000</v>
      </c>
      <c r="E5" s="7">
        <f t="shared" ref="E5:E10" si="1">35%*(C5-D5)</f>
        <v>44800</v>
      </c>
      <c r="F5" s="7">
        <f t="shared" ref="F5:F10" si="2">17%*(C5-(D5+E5))</f>
        <v>14144.000000000002</v>
      </c>
      <c r="G5" s="7">
        <f t="shared" ref="G5:G10" si="3">D5+E5+F5</f>
        <v>90944</v>
      </c>
      <c r="H5" s="7">
        <f t="shared" ref="H5:H10" si="4">G5/B5</f>
        <v>3.9530557245935842</v>
      </c>
      <c r="I5" s="7">
        <f t="shared" ref="I5:I10" si="5">H5*1.4</f>
        <v>5.5342780144310177</v>
      </c>
      <c r="J5" s="7">
        <f t="shared" ref="J5:J10" si="6">C5-G5</f>
        <v>69056</v>
      </c>
      <c r="K5" s="7">
        <f t="shared" ref="K5:K10" si="7">I5*B5-G5</f>
        <v>36377.599999999991</v>
      </c>
    </row>
    <row r="6" spans="1:12" x14ac:dyDescent="0.3">
      <c r="A6" s="2" t="s">
        <v>14</v>
      </c>
      <c r="B6" s="4">
        <v>42880</v>
      </c>
      <c r="C6" s="5">
        <v>230000</v>
      </c>
      <c r="D6" s="6">
        <f t="shared" si="0"/>
        <v>46000</v>
      </c>
      <c r="E6" s="7">
        <f t="shared" si="1"/>
        <v>64399.999999999993</v>
      </c>
      <c r="F6" s="7">
        <f t="shared" si="2"/>
        <v>20332</v>
      </c>
      <c r="G6" s="7">
        <f t="shared" si="3"/>
        <v>130732</v>
      </c>
      <c r="H6" s="7">
        <f t="shared" si="4"/>
        <v>3.0487873134328356</v>
      </c>
      <c r="I6" s="7">
        <f t="shared" si="5"/>
        <v>4.2683022388059699</v>
      </c>
      <c r="J6" s="7">
        <f t="shared" si="6"/>
        <v>99268</v>
      </c>
      <c r="K6" s="7">
        <f t="shared" si="7"/>
        <v>52292.799999999988</v>
      </c>
    </row>
    <row r="7" spans="1:12" x14ac:dyDescent="0.3">
      <c r="A7" s="2" t="s">
        <v>15</v>
      </c>
      <c r="B7" s="4">
        <v>23456</v>
      </c>
      <c r="C7" s="5">
        <v>140000</v>
      </c>
      <c r="D7" s="6">
        <f t="shared" si="0"/>
        <v>28000</v>
      </c>
      <c r="E7" s="7">
        <f t="shared" si="1"/>
        <v>39200</v>
      </c>
      <c r="F7" s="7">
        <f t="shared" si="2"/>
        <v>12376</v>
      </c>
      <c r="G7" s="7">
        <f t="shared" si="3"/>
        <v>79576</v>
      </c>
      <c r="H7" s="7">
        <f t="shared" si="4"/>
        <v>3.3925648021828105</v>
      </c>
      <c r="I7" s="7">
        <f t="shared" si="5"/>
        <v>4.7495907230559347</v>
      </c>
      <c r="J7" s="7">
        <f t="shared" si="6"/>
        <v>60424</v>
      </c>
      <c r="K7" s="7">
        <f t="shared" si="7"/>
        <v>31830.400000000009</v>
      </c>
    </row>
    <row r="8" spans="1:12" x14ac:dyDescent="0.3">
      <c r="A8" s="2" t="s">
        <v>16</v>
      </c>
      <c r="B8" s="4">
        <v>23432</v>
      </c>
      <c r="C8" s="5">
        <v>200000</v>
      </c>
      <c r="D8" s="6">
        <f t="shared" si="0"/>
        <v>40000</v>
      </c>
      <c r="E8" s="7">
        <f t="shared" si="1"/>
        <v>56000</v>
      </c>
      <c r="F8" s="7">
        <f t="shared" si="2"/>
        <v>17680</v>
      </c>
      <c r="G8" s="7">
        <f t="shared" si="3"/>
        <v>113680</v>
      </c>
      <c r="H8" s="7">
        <f t="shared" si="4"/>
        <v>4.8514851485148514</v>
      </c>
      <c r="I8" s="7">
        <f t="shared" si="5"/>
        <v>6.7920792079207919</v>
      </c>
      <c r="J8" s="7">
        <f t="shared" si="6"/>
        <v>86320</v>
      </c>
      <c r="K8" s="7">
        <f t="shared" si="7"/>
        <v>45472</v>
      </c>
    </row>
    <row r="9" spans="1:12" x14ac:dyDescent="0.3">
      <c r="A9" s="2" t="s">
        <v>17</v>
      </c>
      <c r="B9" s="4">
        <v>7558</v>
      </c>
      <c r="C9" s="5">
        <v>190000</v>
      </c>
      <c r="D9" s="6">
        <f t="shared" si="0"/>
        <v>38000</v>
      </c>
      <c r="E9" s="7">
        <f t="shared" si="1"/>
        <v>53200</v>
      </c>
      <c r="F9" s="7">
        <f t="shared" si="2"/>
        <v>16796</v>
      </c>
      <c r="G9" s="7">
        <f t="shared" si="3"/>
        <v>107996</v>
      </c>
      <c r="H9" s="7">
        <f t="shared" si="4"/>
        <v>14.288965334744642</v>
      </c>
      <c r="I9" s="7">
        <f t="shared" si="5"/>
        <v>20.004551468642497</v>
      </c>
      <c r="J9" s="7">
        <f t="shared" si="6"/>
        <v>82004</v>
      </c>
      <c r="K9" s="7">
        <f t="shared" si="7"/>
        <v>43198.399999999994</v>
      </c>
    </row>
    <row r="10" spans="1:12" x14ac:dyDescent="0.3">
      <c r="A10" s="2" t="s">
        <v>18</v>
      </c>
      <c r="B10" s="4">
        <v>14585</v>
      </c>
      <c r="C10" s="5">
        <v>220000</v>
      </c>
      <c r="D10" s="6">
        <f t="shared" si="0"/>
        <v>44000</v>
      </c>
      <c r="E10" s="7">
        <f t="shared" si="1"/>
        <v>61599.999999999993</v>
      </c>
      <c r="F10" s="7">
        <f t="shared" si="2"/>
        <v>19448</v>
      </c>
      <c r="G10" s="7">
        <f t="shared" si="3"/>
        <v>125048</v>
      </c>
      <c r="H10" s="7">
        <f t="shared" si="4"/>
        <v>8.5737401439835441</v>
      </c>
      <c r="I10" s="7">
        <f t="shared" si="5"/>
        <v>12.003236201576961</v>
      </c>
      <c r="J10" s="7">
        <f t="shared" si="6"/>
        <v>94952</v>
      </c>
      <c r="K10" s="7">
        <f t="shared" si="7"/>
        <v>50019.199999999983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E21" sqref="E21"/>
    </sheetView>
  </sheetViews>
  <sheetFormatPr baseColWidth="10" defaultRowHeight="14.4" x14ac:dyDescent="0.3"/>
  <cols>
    <col min="1" max="1" width="6" customWidth="1"/>
  </cols>
  <sheetData>
    <row r="3" spans="2:7" x14ac:dyDescent="0.3">
      <c r="B3" s="61" t="s">
        <v>102</v>
      </c>
      <c r="C3" s="62" t="s">
        <v>33</v>
      </c>
      <c r="D3" s="63" t="s">
        <v>62</v>
      </c>
      <c r="E3" s="61" t="s">
        <v>100</v>
      </c>
      <c r="F3" s="61" t="s">
        <v>101</v>
      </c>
      <c r="G3" s="61" t="s">
        <v>63</v>
      </c>
    </row>
    <row r="4" spans="2:7" x14ac:dyDescent="0.3">
      <c r="B4" s="22">
        <v>1</v>
      </c>
      <c r="C4" s="23" t="s">
        <v>48</v>
      </c>
      <c r="D4" s="64" t="s">
        <v>74</v>
      </c>
      <c r="E4" s="22">
        <v>9</v>
      </c>
      <c r="F4" s="22">
        <v>8</v>
      </c>
      <c r="G4" s="22">
        <f>AVERAGE(E4:F4)</f>
        <v>8.5</v>
      </c>
    </row>
    <row r="5" spans="2:7" x14ac:dyDescent="0.3">
      <c r="B5" s="22">
        <v>2</v>
      </c>
      <c r="C5" s="23" t="s">
        <v>64</v>
      </c>
      <c r="D5" s="64" t="s">
        <v>75</v>
      </c>
      <c r="E5" s="22">
        <v>6</v>
      </c>
      <c r="F5" s="22">
        <v>6</v>
      </c>
      <c r="G5" s="22">
        <f t="shared" ref="G5:G14" si="0">AVERAGE(E5:F5)</f>
        <v>6</v>
      </c>
    </row>
    <row r="6" spans="2:7" x14ac:dyDescent="0.3">
      <c r="B6" s="22">
        <v>3</v>
      </c>
      <c r="C6" s="23" t="s">
        <v>65</v>
      </c>
      <c r="D6" s="64" t="s">
        <v>75</v>
      </c>
      <c r="E6" s="22">
        <v>7</v>
      </c>
      <c r="F6" s="22">
        <v>7</v>
      </c>
      <c r="G6" s="22">
        <f t="shared" si="0"/>
        <v>7</v>
      </c>
    </row>
    <row r="7" spans="2:7" x14ac:dyDescent="0.3">
      <c r="B7" s="22">
        <v>4</v>
      </c>
      <c r="C7" s="23" t="s">
        <v>66</v>
      </c>
      <c r="D7" s="64" t="s">
        <v>76</v>
      </c>
      <c r="E7" s="22">
        <v>8</v>
      </c>
      <c r="F7" s="22">
        <v>8</v>
      </c>
      <c r="G7" s="22">
        <f t="shared" si="0"/>
        <v>8</v>
      </c>
    </row>
    <row r="8" spans="2:7" x14ac:dyDescent="0.3">
      <c r="B8" s="22">
        <v>5</v>
      </c>
      <c r="C8" s="23" t="s">
        <v>67</v>
      </c>
      <c r="D8" s="64" t="s">
        <v>75</v>
      </c>
      <c r="E8" s="22">
        <v>4</v>
      </c>
      <c r="F8" s="22">
        <v>4</v>
      </c>
      <c r="G8" s="22">
        <f t="shared" si="0"/>
        <v>4</v>
      </c>
    </row>
    <row r="9" spans="2:7" x14ac:dyDescent="0.3">
      <c r="B9" s="22">
        <v>6</v>
      </c>
      <c r="C9" s="23" t="s">
        <v>68</v>
      </c>
      <c r="D9" s="64" t="s">
        <v>77</v>
      </c>
      <c r="E9" s="22">
        <v>8</v>
      </c>
      <c r="F9" s="22">
        <v>8</v>
      </c>
      <c r="G9" s="22">
        <f t="shared" si="0"/>
        <v>8</v>
      </c>
    </row>
    <row r="10" spans="2:7" x14ac:dyDescent="0.3">
      <c r="B10" s="22">
        <v>7</v>
      </c>
      <c r="C10" s="23" t="s">
        <v>69</v>
      </c>
      <c r="D10" s="64" t="s">
        <v>78</v>
      </c>
      <c r="E10" s="22">
        <v>6</v>
      </c>
      <c r="F10" s="22">
        <v>6</v>
      </c>
      <c r="G10" s="22">
        <f t="shared" si="0"/>
        <v>6</v>
      </c>
    </row>
    <row r="11" spans="2:7" x14ac:dyDescent="0.3">
      <c r="B11" s="22">
        <v>8</v>
      </c>
      <c r="C11" s="23" t="s">
        <v>70</v>
      </c>
      <c r="D11" s="64" t="s">
        <v>79</v>
      </c>
      <c r="E11" s="22">
        <v>9</v>
      </c>
      <c r="F11" s="22">
        <v>9</v>
      </c>
      <c r="G11" s="22">
        <f t="shared" si="0"/>
        <v>9</v>
      </c>
    </row>
    <row r="12" spans="2:7" x14ac:dyDescent="0.3">
      <c r="B12" s="22">
        <v>9</v>
      </c>
      <c r="C12" s="24" t="s">
        <v>71</v>
      </c>
      <c r="D12" s="64" t="s">
        <v>80</v>
      </c>
      <c r="E12" s="22">
        <v>4</v>
      </c>
      <c r="F12" s="22">
        <v>7</v>
      </c>
      <c r="G12" s="22">
        <f t="shared" si="0"/>
        <v>5.5</v>
      </c>
    </row>
    <row r="13" spans="2:7" x14ac:dyDescent="0.3">
      <c r="B13" s="22">
        <v>10</v>
      </c>
      <c r="C13" s="23" t="s">
        <v>72</v>
      </c>
      <c r="D13" s="23" t="s">
        <v>81</v>
      </c>
      <c r="E13" s="22">
        <v>8</v>
      </c>
      <c r="F13" s="22">
        <v>8</v>
      </c>
      <c r="G13" s="22">
        <f t="shared" si="0"/>
        <v>8</v>
      </c>
    </row>
    <row r="14" spans="2:7" x14ac:dyDescent="0.3">
      <c r="B14" s="22">
        <v>11</v>
      </c>
      <c r="C14" s="23" t="s">
        <v>73</v>
      </c>
      <c r="D14" s="23" t="s">
        <v>82</v>
      </c>
      <c r="E14" s="22">
        <v>8</v>
      </c>
      <c r="F14" s="22">
        <v>7</v>
      </c>
      <c r="G14" s="22">
        <f t="shared" si="0"/>
        <v>7.5</v>
      </c>
    </row>
  </sheetData>
  <conditionalFormatting sqref="E4:G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{F0D27856-9CB6-4C21-8704-793D9D904810}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27856-9CB6-4C21-8704-793D9D904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Abril 1</vt:lpstr>
      <vt:lpstr>Practica 1</vt:lpstr>
      <vt:lpstr>Practica 2</vt:lpstr>
      <vt:lpstr>Abril 2</vt:lpstr>
      <vt:lpstr>7-May-2025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Castillo</dc:creator>
  <cp:lastModifiedBy>Arturo Castillo</cp:lastModifiedBy>
  <dcterms:created xsi:type="dcterms:W3CDTF">2025-04-01T17:13:00Z</dcterms:created>
  <dcterms:modified xsi:type="dcterms:W3CDTF">2025-05-16T20:47:33Z</dcterms:modified>
</cp:coreProperties>
</file>