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0" yWindow="0" windowWidth="19200" windowHeight="11460"/>
  </bookViews>
  <sheets>
    <sheet name="Feuil1" sheetId="2" r:id="rId1"/>
    <sheet name="P1V2 - sub-05DB" sheetId="1" r:id="rId2"/>
  </sheets>
  <calcPr calcId="0"/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2" i="2"/>
</calcChain>
</file>

<file path=xl/sharedStrings.xml><?xml version="1.0" encoding="utf-8"?>
<sst xmlns="http://schemas.openxmlformats.org/spreadsheetml/2006/main" count="80" uniqueCount="49">
  <si>
    <t>,MDDN,MDUN,MDDS,MDUS,MDDF,MDUF,VMDN,VMUN,VMDS,VMUS,VMDF,VMUF,TPVDN,TPVUN,TPVDS,TPVUS,TPVDF,TPVUF,AMPDN,AMPUN,AMPDS,AMPUS,AMPDF,AMPUF</t>
  </si>
  <si>
    <t>,0.64,0.63,1.43,1.43,0.38,0.36,1631.2680751312541,2164.09730316675,848.621438047735,726.9268062744231,3813.809992593474,3743.413620294723,0.578125,0.3492063492063492,0.48951048951048953,0.4825174825174825,0.5,0.4166666666666667,662.2235342151033,686.3881896781371,628.1104704541976,708.6198592792969,673.4143798093386,713.2091834468112</t>
  </si>
  <si>
    <t>,0.64,0.65,1.24,0.32,0.81,0.36,2219.4799291647087,1701.5619583719172,933.7355755247017,4615.089566212805,1496.4332888972876,3684.085730243362,0.59375,0.6307692307692307,0.5,0.40625,0.3950617283950617,0.3333333333333333,674.5049024480496,690.8122178950099,649.9651466669478,672.3501709859652,653.2819830130244,720.5522749236355</t>
  </si>
  <si>
    <t>,1.82,0.3,1.39,0.32,0.81,0.32,712.5318944881315,5051.00912886694,871.4771201528492,4229.1126194421395,1499.9848117591,4049.549544381557,0.2967032967032967,0.36666666666666664,0.4244604316546763,0.40625,0.4444444444444444,0.40625,648.7625916362973,676.0572046922673,648.5245232248316,719.0376243996096,699.1658108906846,665.7779318906682</t>
  </si>
  <si>
    <t>,0.38,2.17,1.76,0.93,1.92,0.34,3347.364955229898,585.7712659077833,598.1672070445143,1253.9173380417537,613.0856852316356,4290.024853866157,0.5263157894736842,0.33640552995391704,0.25,0.6021505376344086,0.2864583333333333,0.47058823529411764,637.2120429685855,688.6927099662777,702.5725445427036,685.7631588790251,673.3439944777142,678.2799412970026</t>
  </si>
  <si>
    <t>,1.72,0.33,1.33,0.58,0.39,1.0,645.2220563175615,3990.785060241649,932.5498789622088,2415.4639429536132,3616.6356622459602,1316.626578314174,0.32558139534883723,0.45454545454545453,0.47368421052631576,0.4482758620689655,0.5128205128205128,0.38,668.7068784190001,723.7301741118335,718.0858434247094,702.8266813241332,652.9125137912198,721.004076914392</t>
  </si>
  <si>
    <t>,0.3,1.02,1.71,0.67,1.05,1.97,4764.99855974464,1135.8044753369086,627.6931948421293,1815.1699549704517,1223.7839306429578,481.19429993598715,0.36666666666666664,0.4411764705882353,0.6198830409356725,0.417910447761194,0.6190476190476191,0.5431472081218274,712.6588275582449,655.8203414039119,656.841749151809,655.9629091196508,667.8342363706925,618.5021850061325</t>
  </si>
  <si>
    <t>,1.7,0.34,0.52,0.32,0.41,0.72,689.3872792154866,4183.368552472871,2509.1546056766674,4208.997848356421,3484.5752601802815,1707.6098885010651,0.6705882352941176,0.4117647058823529,0.5384615384615384,0.34375,0.5853658536585366,0.3611111111111111,676.2170705954177,647.7343860931788,674.355936976802,702.0338651646863,640.3759008496579,655.7382316643199</t>
  </si>
  <si>
    <t>,1.35,0.3,0.35,0.77,0.6,0.99,977.8774505572073,4319.057864232127,4607.931170818597,1760.998737655109,1913.0644850822591,1030.8744831573904,0.25925925925925924,0.4666666666666667,0.42857142857142855,0.5194805194805194,0.4666666666666667,0.5959595959595959,685.7176189619045,682.1307047756546,662.6736678069639,693.3629103935997,650.8817342857014,644.2918743776391</t>
  </si>
  <si>
    <t>,0.36,0.29,0.37,0.8,0.64,0.83,1664.0623148048917,4886.767767999027,4261.713769932646,1465.7288814098365,1889.5498098843518,1492.735583110607,0.7777777777777778,0.4827586206896552,0.5135135135135135,0.4125,0.390625,0.46987951807228917,319.3107733556453,705.1354295400763,695.2184548762838,702.7954990768106,660.1105859568399,641.6081582310467</t>
  </si>
  <si>
    <t>,1.71,0.3,0.31,2.01,0.32,0.4,632.5507368916078,4446.0830022854,4248.720989123763,923.6329196973657,4295.666385281106,3501.0510800313114,0.36257309941520466,0.43333333333333335,0.3870967741935484,0.14925373134328357,0.375,0.425,628.439469349498,711.1739583254501,681.172354549229,654.9557848173398,662.582549246967,657.465504324027</t>
  </si>
  <si>
    <t>,1.12,1.05,1.9,0.35,0.35,0.91,1009.5280868131567,1052.3050592912796,575.8108652344163,3709.212339082808,4776.275851653668,1068.952325642715,0.5178571428571429,0.5047619047619047,0.46842105263157896,0.4,0.45714285714285713,0.4065934065934066,658.8094178423888,679.8534178071303,626.18751715902,721.3926662621817,709.6333651095272,638.1935133420714</t>
  </si>
  <si>
    <t>,0.87,0.86,0.68,0.28,0.81,0.71,1290.1470338690388,1330.0817533938925,1703.3887561342567,4777.585231189243,1308.524499298494,1732.4885266194997,0.4942528735632184,0.46511627906976744,0.45588235294117646,0.35714285714285715,0.5925925925925926,0.49295774647887325,623.8390496098305,624.3014314827768,672.3951387345119,731.862022544494,626.5626100978733,723.0189937283556</t>
  </si>
  <si>
    <t>,1.97,1.82,2.13,2.19,0.32,0.86,510.6139209897947,815.5663134200495,542.5610294053968,597.3348130462455,3866.7985966522224,1209.8402953918594,0.41116751269035534,0.1978021978021978,0.27699530516431925,0.273972602739726,0.34375,0.5,625.9260686385909,707.4706869728603,700.5056376766674,698.0441131419544,648.3437683650227,627.2571391067305</t>
  </si>
  <si>
    <t>,0.32,1.74,2.21,0.34,0.32,0.31,4406.813647981312,713.0736528349189,402.04863926451253,4076.5770516109455,4165.047588551772,4315.40351441962,0.40625,0.27011494252873564,0.4298642533936652,0.47058823529411764,0.375,0.3870967741935484,704.8217251900952,664.2092973841785,594.0964863365265,689.1940864279469,726.0779477838194,685.7424216723665</t>
  </si>
  <si>
    <t>,0.3,2.44,0.87,0.32,0.68,2.29,4173.462819068573,541.8196244057526,1298.682099295388,4073.92808342305,1840.00148427765,527.2969330753199,0.3333333333333333,0.3319672131147541,0.4827586206896552,0.4375,0.47058823529411764,0.31877729257641924,669.5984116021177,659.8034834836487,619.3300226748432,660.5381401573513,723.2909213561061,701.0784662946445</t>
  </si>
  <si>
    <t>,0.3,0.82,2.03,0.96,0.71,0.97,4173.462819068573,1467.8467372146997,762.6275238613744,1262.992114258111,1520.7133288990235,1418.4486707524343,0.3333333333333333,0.524390243902439,0.27586206896551724,0.5833333333333334,0.5633802816901409,0.6701030927835051,669.5984116021177,630.1243991538388,691.5157243344121,642.3601482675535,635.2539782353265,626.0119859189183</t>
  </si>
  <si>
    <t>,0.29,0.31,NA,0.67,0.67,2.22,4711.342264039558,4553.7404738701525,NA,1686.3100031938075,1895.5192528487032,397.71821982437814,0.41379310344827586,0.45161290322580644,NA,0.43283582089552236,0.47761194029850745,0.6756756756756757,683.8051267334891,657.1355587946596,NA,668.9696488399757,710.8071566493857,597.6052967106104</t>
  </si>
  <si>
    <t>,0.35,2.54,NA,0.81,1.08,1.68,4020.9183642501785,398.57370862862354,NA,1513.0140916835103,1197.5334174254158,539.7366988108502,0.4857142857142857,0.32677165354330706,NA,0.6049382716049383,0.4166666666666667,0.25595238095238093,671.2163683747559,658.8151527412323,NA,652.5398058858683,646.1341189602857,692.734722215929</t>
  </si>
  <si>
    <t>,0.32,1.51,NA,NA,0.32,0.89,3841.3045487855925,897.7447199435346,NA,NA,4597.983799201734,1442.717754023738,0.40625,0.2913907284768212,NA,NA,0.4375,0.5393258426966292,663.0786875768425,697.0807915981029,NA,NA,680.4269526891434,664.9026163693035</t>
  </si>
  <si>
    <t>,0.33,NA,NA,NA,NA,0.29,4403.261707079002,NA,NA,NA,NA,4903.292999612427,0.30303030303030304,NA,NA,NA,NA,0.3793103448275862,752.0826404819462,NA,NA,NA,NA,713.8944243453399</t>
  </si>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</sst>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1:Y22" totalsRowCount="1">
  <autoFilter ref="B1:Y22"/>
  <tableColumns count="24">
    <tableColumn id="1" name="MDDN" totalsRowFunction="custom">
      <totalsRowFormula>AVERAGEIF(Tableau1[MDDN],"&lt;&gt;NA")</totalsRowFormula>
    </tableColumn>
    <tableColumn id="2" name="MDUN" totalsRowFunction="custom">
      <totalsRowFormula>AVERAGEIF(Tableau1[MDUN],"&lt;&gt;NA")</totalsRowFormula>
    </tableColumn>
    <tableColumn id="3" name="MDDS" totalsRowFunction="custom">
      <totalsRowFormula>AVERAGEIF(Tableau1[MDDS],"&lt;&gt;NA")</totalsRowFormula>
    </tableColumn>
    <tableColumn id="4" name="MDUS" totalsRowFunction="custom">
      <totalsRowFormula>AVERAGEIF(Tableau1[MDUS],"&lt;&gt;NA")</totalsRowFormula>
    </tableColumn>
    <tableColumn id="5" name="MDDF" totalsRowFunction="custom">
      <totalsRowFormula>AVERAGEIF(Tableau1[MDDF],"&lt;&gt;NA")</totalsRowFormula>
    </tableColumn>
    <tableColumn id="6" name="MDUF" totalsRowFunction="custom">
      <totalsRowFormula>AVERAGEIF(Tableau1[MDUF],"&lt;&gt;NA")</totalsRowFormula>
    </tableColumn>
    <tableColumn id="7" name="VMDN" totalsRowFunction="custom">
      <totalsRowFormula>AVERAGEIF(Tableau1[VMDN],"&lt;&gt;NA")</totalsRowFormula>
    </tableColumn>
    <tableColumn id="8" name="VMUN" totalsRowFunction="custom">
      <totalsRowFormula>AVERAGEIF(Tableau1[VMUN],"&lt;&gt;NA")</totalsRowFormula>
    </tableColumn>
    <tableColumn id="9" name="VMDS" totalsRowFunction="custom">
      <totalsRowFormula>AVERAGEIF(Tableau1[VMDS],"&lt;&gt;NA")</totalsRowFormula>
    </tableColumn>
    <tableColumn id="10" name="VMUS" totalsRowFunction="custom">
      <totalsRowFormula>AVERAGEIF(Tableau1[VMUS],"&lt;&gt;NA")</totalsRowFormula>
    </tableColumn>
    <tableColumn id="11" name="VMDF" totalsRowFunction="custom">
      <totalsRowFormula>AVERAGEIF(Tableau1[VMDF],"&lt;&gt;NA")</totalsRowFormula>
    </tableColumn>
    <tableColumn id="12" name="VMUF" totalsRowFunction="custom">
      <totalsRowFormula>AVERAGEIF(Tableau1[VMUF],"&lt;&gt;NA")</totalsRowFormula>
    </tableColumn>
    <tableColumn id="13" name="TPVDN" totalsRowFunction="custom">
      <totalsRowFormula>AVERAGEIF(Tableau1[TPVDN],"&lt;&gt;NA")</totalsRowFormula>
    </tableColumn>
    <tableColumn id="14" name="TPVUN" totalsRowFunction="custom">
      <totalsRowFormula>AVERAGEIF(Tableau1[TPVUN],"&lt;&gt;NA")</totalsRowFormula>
    </tableColumn>
    <tableColumn id="15" name="TPVDS" totalsRowFunction="custom">
      <totalsRowFormula>AVERAGEIF(Tableau1[TPVDS],"&lt;&gt;NA")</totalsRowFormula>
    </tableColumn>
    <tableColumn id="16" name="TPVUS" totalsRowFunction="custom">
      <totalsRowFormula>AVERAGEIF(Tableau1[TPVUS],"&lt;&gt;NA")</totalsRowFormula>
    </tableColumn>
    <tableColumn id="17" name="TPVDF" totalsRowFunction="custom">
      <totalsRowFormula>AVERAGEIF(Tableau1[TPVDF],"&lt;&gt;NA")</totalsRowFormula>
    </tableColumn>
    <tableColumn id="18" name="TPVUF" totalsRowFunction="custom">
      <totalsRowFormula>AVERAGEIF(Tableau1[TPVUF],"&lt;&gt;NA")</totalsRowFormula>
    </tableColumn>
    <tableColumn id="19" name="AMPDN" totalsRowFunction="custom">
      <totalsRowFormula>AVERAGEIF(Tableau1[AMPDN],"&lt;&gt;NA")</totalsRowFormula>
    </tableColumn>
    <tableColumn id="20" name="AMPUN" totalsRowFunction="custom">
      <totalsRowFormula>AVERAGEIF(Tableau1[AMPUN],"&lt;&gt;NA")</totalsRowFormula>
    </tableColumn>
    <tableColumn id="21" name="AMPDS" totalsRowFunction="custom">
      <totalsRowFormula>AVERAGEIF(Tableau1[AMPDS],"&lt;&gt;NA")</totalsRowFormula>
    </tableColumn>
    <tableColumn id="22" name="AMPUS" totalsRowFunction="custom">
      <totalsRowFormula>AVERAGEIF(Tableau1[AMPUS],"&lt;&gt;NA")</totalsRowFormula>
    </tableColumn>
    <tableColumn id="23" name="AMPDF" totalsRowFunction="custom">
      <totalsRowFormula>AVERAGEIF(Tableau1[AMPDF],"&lt;&gt;NA")</totalsRowFormula>
    </tableColumn>
    <tableColumn id="24" name="AMPUF" totalsRowFunction="custom">
      <totalsRowFormula>AVERAGEIF(Tableau1[AMPUF],"&lt;&gt;NA")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R22" sqref="R22"/>
    </sheetView>
  </sheetViews>
  <sheetFormatPr baseColWidth="10" defaultRowHeight="15" x14ac:dyDescent="0.25"/>
  <cols>
    <col min="2" max="3" width="8.85546875" customWidth="1"/>
    <col min="4" max="7" width="8.42578125" customWidth="1"/>
    <col min="8" max="13" width="18.7109375" bestFit="1" customWidth="1"/>
    <col min="14" max="19" width="19.7109375" bestFit="1" customWidth="1"/>
    <col min="20" max="25" width="17.7109375" bestFit="1" customWidth="1"/>
  </cols>
  <sheetData>
    <row r="1" spans="2:25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2:25" x14ac:dyDescent="0.25">
      <c r="B2">
        <v>0.64</v>
      </c>
      <c r="C2">
        <v>0.63</v>
      </c>
      <c r="D2">
        <v>1.43</v>
      </c>
      <c r="E2">
        <v>1.43</v>
      </c>
      <c r="F2">
        <v>0.38</v>
      </c>
      <c r="G2">
        <v>0.36</v>
      </c>
      <c r="H2">
        <v>1631.26807513125</v>
      </c>
      <c r="I2">
        <v>2164.09730316675</v>
      </c>
      <c r="J2">
        <v>848.62143804773496</v>
      </c>
      <c r="K2">
        <v>726.92680627442303</v>
      </c>
      <c r="L2">
        <v>3813.8099925934698</v>
      </c>
      <c r="M2">
        <v>3743.4136202947202</v>
      </c>
      <c r="N2">
        <v>0.578125</v>
      </c>
      <c r="O2">
        <v>0.34920634920634902</v>
      </c>
      <c r="P2">
        <v>0.48951048951048898</v>
      </c>
      <c r="Q2">
        <v>0.482517482517482</v>
      </c>
      <c r="R2">
        <v>0.5</v>
      </c>
      <c r="S2">
        <v>0.41666666666666602</v>
      </c>
      <c r="T2">
        <v>662.22353421510297</v>
      </c>
      <c r="U2">
        <v>686.388189678137</v>
      </c>
      <c r="V2">
        <v>628.11047045419696</v>
      </c>
      <c r="W2">
        <v>708.61985927929595</v>
      </c>
      <c r="X2">
        <v>673.41437980933802</v>
      </c>
      <c r="Y2">
        <v>713.20918344681104</v>
      </c>
    </row>
    <row r="3" spans="2:25" x14ac:dyDescent="0.25">
      <c r="B3">
        <v>0.64</v>
      </c>
      <c r="C3">
        <v>0.65</v>
      </c>
      <c r="D3">
        <v>1.24</v>
      </c>
      <c r="E3">
        <v>0.32</v>
      </c>
      <c r="F3">
        <v>0.81</v>
      </c>
      <c r="G3">
        <v>0.36</v>
      </c>
      <c r="H3">
        <v>2219.4799291647</v>
      </c>
      <c r="I3">
        <v>1701.5619583719099</v>
      </c>
      <c r="J3">
        <v>933.73557552470095</v>
      </c>
      <c r="K3">
        <v>4615.0895662127996</v>
      </c>
      <c r="L3">
        <v>1496.4332888972799</v>
      </c>
      <c r="M3">
        <v>3684.0857302433601</v>
      </c>
      <c r="N3">
        <v>0.59375</v>
      </c>
      <c r="O3">
        <v>0.63076923076922997</v>
      </c>
      <c r="P3">
        <v>0.5</v>
      </c>
      <c r="Q3">
        <v>0.40625</v>
      </c>
      <c r="R3">
        <v>0.39506172839506098</v>
      </c>
      <c r="S3">
        <v>0.33333333333333298</v>
      </c>
      <c r="T3">
        <v>674.50490244804905</v>
      </c>
      <c r="U3">
        <v>690.81221789500898</v>
      </c>
      <c r="V3">
        <v>649.96514666694702</v>
      </c>
      <c r="W3">
        <v>672.35017098596495</v>
      </c>
      <c r="X3">
        <v>653.28198301302405</v>
      </c>
      <c r="Y3">
        <v>720.55227492363497</v>
      </c>
    </row>
    <row r="4" spans="2:25" x14ac:dyDescent="0.25">
      <c r="B4">
        <v>1.82</v>
      </c>
      <c r="C4">
        <v>0.3</v>
      </c>
      <c r="D4">
        <v>1.39</v>
      </c>
      <c r="E4">
        <v>0.32</v>
      </c>
      <c r="F4">
        <v>0.81</v>
      </c>
      <c r="G4">
        <v>0.32</v>
      </c>
      <c r="H4">
        <v>712.531894488131</v>
      </c>
      <c r="I4">
        <v>5051.00912886694</v>
      </c>
      <c r="J4">
        <v>871.47712015284901</v>
      </c>
      <c r="K4">
        <v>4229.1126194421304</v>
      </c>
      <c r="L4">
        <v>1499.9848117591</v>
      </c>
      <c r="M4">
        <v>4049.5495443815498</v>
      </c>
      <c r="N4">
        <v>0.29670329670329598</v>
      </c>
      <c r="O4">
        <v>0.36666666666666597</v>
      </c>
      <c r="P4">
        <v>0.42446043165467601</v>
      </c>
      <c r="Q4">
        <v>0.40625</v>
      </c>
      <c r="R4">
        <v>0.44444444444444398</v>
      </c>
      <c r="S4">
        <v>0.40625</v>
      </c>
      <c r="T4">
        <v>648.76259163629697</v>
      </c>
      <c r="U4">
        <v>676.05720469226696</v>
      </c>
      <c r="V4">
        <v>648.524523224831</v>
      </c>
      <c r="W4">
        <v>719.03762439960894</v>
      </c>
      <c r="X4">
        <v>699.16581089068404</v>
      </c>
      <c r="Y4">
        <v>665.77793189066801</v>
      </c>
    </row>
    <row r="5" spans="2:25" x14ac:dyDescent="0.25">
      <c r="B5">
        <v>0.38</v>
      </c>
      <c r="C5">
        <v>2.17</v>
      </c>
      <c r="D5">
        <v>1.76</v>
      </c>
      <c r="E5">
        <v>0.93</v>
      </c>
      <c r="F5">
        <v>1.92</v>
      </c>
      <c r="G5">
        <v>0.34</v>
      </c>
      <c r="H5">
        <v>3347.3649552298898</v>
      </c>
      <c r="I5">
        <v>585.771265907783</v>
      </c>
      <c r="J5">
        <v>598.16720704451404</v>
      </c>
      <c r="K5">
        <v>1253.9173380417501</v>
      </c>
      <c r="L5">
        <v>613.08568523163501</v>
      </c>
      <c r="M5">
        <v>4290.0248538661499</v>
      </c>
      <c r="N5">
        <v>0.52631578947368396</v>
      </c>
      <c r="O5">
        <v>0.33640552995391698</v>
      </c>
      <c r="P5">
        <v>0.25</v>
      </c>
      <c r="Q5">
        <v>0.60215053763440796</v>
      </c>
      <c r="R5">
        <v>0.28645833333333298</v>
      </c>
      <c r="S5">
        <v>0.47058823529411697</v>
      </c>
      <c r="T5">
        <v>637.21204296858502</v>
      </c>
      <c r="U5">
        <v>688.69270996627699</v>
      </c>
      <c r="V5">
        <v>702.57254454270299</v>
      </c>
      <c r="W5">
        <v>685.76315887902501</v>
      </c>
      <c r="X5">
        <v>673.34399447771398</v>
      </c>
      <c r="Y5">
        <v>678.27994129700198</v>
      </c>
    </row>
    <row r="6" spans="2:25" x14ac:dyDescent="0.25">
      <c r="B6">
        <v>1.72</v>
      </c>
      <c r="C6">
        <v>0.33</v>
      </c>
      <c r="D6">
        <v>1.33</v>
      </c>
      <c r="E6">
        <v>0.57999999999999996</v>
      </c>
      <c r="F6">
        <v>0.39</v>
      </c>
      <c r="G6">
        <v>1</v>
      </c>
      <c r="H6">
        <v>645.22205631756106</v>
      </c>
      <c r="I6">
        <v>3990.7850602416402</v>
      </c>
      <c r="J6">
        <v>932.54987896220803</v>
      </c>
      <c r="K6">
        <v>2415.4639429536101</v>
      </c>
      <c r="L6">
        <v>3616.6356622459598</v>
      </c>
      <c r="M6">
        <v>1316.62657831417</v>
      </c>
      <c r="N6">
        <v>0.32558139534883701</v>
      </c>
      <c r="O6">
        <v>0.45454545454545398</v>
      </c>
      <c r="P6">
        <v>0.47368421052631499</v>
      </c>
      <c r="Q6">
        <v>0.44827586206896503</v>
      </c>
      <c r="R6">
        <v>0.512820512820512</v>
      </c>
      <c r="S6">
        <v>0.38</v>
      </c>
      <c r="T6">
        <v>668.70687841899996</v>
      </c>
      <c r="U6">
        <v>723.73017411183298</v>
      </c>
      <c r="V6">
        <v>718.08584342470897</v>
      </c>
      <c r="W6">
        <v>702.82668132413301</v>
      </c>
      <c r="X6">
        <v>652.912513791219</v>
      </c>
      <c r="Y6">
        <v>721.00407691439204</v>
      </c>
    </row>
    <row r="7" spans="2:25" x14ac:dyDescent="0.25">
      <c r="B7">
        <v>0.3</v>
      </c>
      <c r="C7">
        <v>1.02</v>
      </c>
      <c r="D7">
        <v>1.71</v>
      </c>
      <c r="E7">
        <v>0.67</v>
      </c>
      <c r="F7">
        <v>1.05</v>
      </c>
      <c r="G7">
        <v>1.97</v>
      </c>
      <c r="H7">
        <v>4764.9985597446403</v>
      </c>
      <c r="I7">
        <v>1135.8044753368999</v>
      </c>
      <c r="J7">
        <v>627.69319484212895</v>
      </c>
      <c r="K7">
        <v>1815.1699549704499</v>
      </c>
      <c r="L7">
        <v>1223.7839306429501</v>
      </c>
      <c r="M7">
        <v>481.19429993598698</v>
      </c>
      <c r="N7">
        <v>0.36666666666666597</v>
      </c>
      <c r="O7">
        <v>0.441176470588235</v>
      </c>
      <c r="P7">
        <v>0.61988304093567204</v>
      </c>
      <c r="Q7">
        <v>0.41791044776119401</v>
      </c>
      <c r="R7">
        <v>0.61904761904761896</v>
      </c>
      <c r="S7">
        <v>0.54314720812182704</v>
      </c>
      <c r="T7">
        <v>712.65882755824396</v>
      </c>
      <c r="U7">
        <v>655.82034140391102</v>
      </c>
      <c r="V7">
        <v>656.84174915180904</v>
      </c>
      <c r="W7">
        <v>655.96290911965002</v>
      </c>
      <c r="X7">
        <v>667.834236370692</v>
      </c>
      <c r="Y7">
        <v>618.50218500613198</v>
      </c>
    </row>
    <row r="8" spans="2:25" x14ac:dyDescent="0.25">
      <c r="B8">
        <v>1.7</v>
      </c>
      <c r="C8">
        <v>0.34</v>
      </c>
      <c r="D8">
        <v>0.52</v>
      </c>
      <c r="E8">
        <v>0.32</v>
      </c>
      <c r="F8">
        <v>0.41</v>
      </c>
      <c r="G8">
        <v>0.72</v>
      </c>
      <c r="H8">
        <v>689.38727921548605</v>
      </c>
      <c r="I8">
        <v>4183.3685524728699</v>
      </c>
      <c r="J8">
        <v>2509.1546056766601</v>
      </c>
      <c r="K8">
        <v>4208.99784835642</v>
      </c>
      <c r="L8">
        <v>3484.5752601802801</v>
      </c>
      <c r="M8">
        <v>1707.6098885010599</v>
      </c>
      <c r="N8">
        <v>0.67058823529411704</v>
      </c>
      <c r="O8">
        <v>0.41176470588235198</v>
      </c>
      <c r="P8">
        <v>0.53846153846153799</v>
      </c>
      <c r="Q8">
        <v>0.34375</v>
      </c>
      <c r="R8">
        <v>0.585365853658536</v>
      </c>
      <c r="S8">
        <v>0.36111111111111099</v>
      </c>
      <c r="T8">
        <v>676.217070595417</v>
      </c>
      <c r="U8">
        <v>647.73438609317805</v>
      </c>
      <c r="V8">
        <v>674.35593697680201</v>
      </c>
      <c r="W8">
        <v>702.03386516468595</v>
      </c>
      <c r="X8">
        <v>640.375900849657</v>
      </c>
      <c r="Y8">
        <v>655.73823166431896</v>
      </c>
    </row>
    <row r="9" spans="2:25" x14ac:dyDescent="0.25">
      <c r="B9">
        <v>1.35</v>
      </c>
      <c r="C9">
        <v>0.3</v>
      </c>
      <c r="D9">
        <v>0.35</v>
      </c>
      <c r="E9">
        <v>0.77</v>
      </c>
      <c r="F9">
        <v>0.6</v>
      </c>
      <c r="G9">
        <v>0.99</v>
      </c>
      <c r="H9">
        <v>977.877450557207</v>
      </c>
      <c r="I9">
        <v>4319.0578642321198</v>
      </c>
      <c r="J9">
        <v>4607.9311708185896</v>
      </c>
      <c r="K9">
        <v>1760.9987376551001</v>
      </c>
      <c r="L9">
        <v>1913.06448508225</v>
      </c>
      <c r="M9">
        <v>1030.8744831573899</v>
      </c>
      <c r="N9">
        <v>0.25925925925925902</v>
      </c>
      <c r="O9">
        <v>0.46666666666666601</v>
      </c>
      <c r="P9">
        <v>0.42857142857142799</v>
      </c>
      <c r="Q9">
        <v>0.51948051948051899</v>
      </c>
      <c r="R9">
        <v>0.46666666666666601</v>
      </c>
      <c r="S9">
        <v>0.59595959595959502</v>
      </c>
      <c r="T9">
        <v>685.71761896190401</v>
      </c>
      <c r="U9">
        <v>682.13070477565395</v>
      </c>
      <c r="V9">
        <v>662.67366780696295</v>
      </c>
      <c r="W9">
        <v>693.36291039359901</v>
      </c>
      <c r="X9">
        <v>650.88173428570099</v>
      </c>
      <c r="Y9">
        <v>644.29187437763903</v>
      </c>
    </row>
    <row r="10" spans="2:25" x14ac:dyDescent="0.25">
      <c r="B10">
        <v>0.36</v>
      </c>
      <c r="C10">
        <v>0.28999999999999998</v>
      </c>
      <c r="D10">
        <v>0.37</v>
      </c>
      <c r="E10">
        <v>0.8</v>
      </c>
      <c r="F10">
        <v>0.64</v>
      </c>
      <c r="G10">
        <v>0.83</v>
      </c>
      <c r="H10">
        <v>1664.0623148048901</v>
      </c>
      <c r="I10">
        <v>4886.7677679990202</v>
      </c>
      <c r="J10">
        <v>4261.7137699326404</v>
      </c>
      <c r="K10">
        <v>1465.7288814098299</v>
      </c>
      <c r="L10">
        <v>1889.54980988435</v>
      </c>
      <c r="M10">
        <v>1492.7355831105999</v>
      </c>
      <c r="N10">
        <v>0.77777777777777701</v>
      </c>
      <c r="O10">
        <v>0.48275862068965503</v>
      </c>
      <c r="P10">
        <v>0.51351351351351304</v>
      </c>
      <c r="Q10">
        <v>0.41249999999999998</v>
      </c>
      <c r="R10">
        <v>0.390625</v>
      </c>
      <c r="S10">
        <v>0.469879518072289</v>
      </c>
      <c r="T10">
        <v>319.31077335564498</v>
      </c>
      <c r="U10">
        <v>705.13542954007596</v>
      </c>
      <c r="V10">
        <v>695.21845487628298</v>
      </c>
      <c r="W10">
        <v>702.79549907680996</v>
      </c>
      <c r="X10">
        <v>660.11058595683903</v>
      </c>
      <c r="Y10">
        <v>641.60815823104599</v>
      </c>
    </row>
    <row r="11" spans="2:25" x14ac:dyDescent="0.25">
      <c r="B11">
        <v>1.71</v>
      </c>
      <c r="C11">
        <v>0.3</v>
      </c>
      <c r="D11">
        <v>0.31</v>
      </c>
      <c r="E11">
        <v>2.0099999999999998</v>
      </c>
      <c r="F11">
        <v>0.32</v>
      </c>
      <c r="G11">
        <v>0.4</v>
      </c>
      <c r="H11">
        <v>632.55073689160702</v>
      </c>
      <c r="I11">
        <v>4446.0830022853997</v>
      </c>
      <c r="J11">
        <v>4248.7209891237599</v>
      </c>
      <c r="K11">
        <v>923.63291969736497</v>
      </c>
      <c r="L11">
        <v>4295.6663852810998</v>
      </c>
      <c r="M11">
        <v>3501.05108003131</v>
      </c>
      <c r="N11">
        <v>0.36257309941520399</v>
      </c>
      <c r="O11">
        <v>0.43333333333333302</v>
      </c>
      <c r="P11">
        <v>0.38709677419354799</v>
      </c>
      <c r="Q11">
        <v>0.14925373134328301</v>
      </c>
      <c r="R11">
        <v>0.375</v>
      </c>
      <c r="S11">
        <v>0.42499999999999999</v>
      </c>
      <c r="T11">
        <v>628.43946934949804</v>
      </c>
      <c r="U11">
        <v>711.17395832545003</v>
      </c>
      <c r="V11">
        <v>681.172354549229</v>
      </c>
      <c r="W11">
        <v>654.95578481733901</v>
      </c>
      <c r="X11">
        <v>662.58254924696701</v>
      </c>
      <c r="Y11">
        <v>657.46550432402705</v>
      </c>
    </row>
    <row r="12" spans="2:25" x14ac:dyDescent="0.25">
      <c r="B12">
        <v>1.1200000000000001</v>
      </c>
      <c r="C12">
        <v>1.05</v>
      </c>
      <c r="D12">
        <v>1.9</v>
      </c>
      <c r="E12">
        <v>0.35</v>
      </c>
      <c r="F12">
        <v>0.35</v>
      </c>
      <c r="G12">
        <v>0.91</v>
      </c>
      <c r="H12">
        <v>1009.52808681315</v>
      </c>
      <c r="I12">
        <v>1052.30505929127</v>
      </c>
      <c r="J12">
        <v>575.81086523441604</v>
      </c>
      <c r="K12">
        <v>3709.2123390828001</v>
      </c>
      <c r="L12">
        <v>4776.2758516536596</v>
      </c>
      <c r="M12">
        <v>1068.9523256427101</v>
      </c>
      <c r="N12">
        <v>0.51785714285714202</v>
      </c>
      <c r="O12">
        <v>0.50476190476190397</v>
      </c>
      <c r="P12">
        <v>0.46842105263157802</v>
      </c>
      <c r="Q12">
        <v>0.4</v>
      </c>
      <c r="R12">
        <v>0.45714285714285702</v>
      </c>
      <c r="S12">
        <v>0.40659340659340598</v>
      </c>
      <c r="T12">
        <v>658.80941784238803</v>
      </c>
      <c r="U12">
        <v>679.85341780712997</v>
      </c>
      <c r="V12">
        <v>626.18751715901999</v>
      </c>
      <c r="W12">
        <v>721.39266626218102</v>
      </c>
      <c r="X12">
        <v>709.63336510952695</v>
      </c>
      <c r="Y12">
        <v>638.19351334207101</v>
      </c>
    </row>
    <row r="13" spans="2:25" x14ac:dyDescent="0.25">
      <c r="B13">
        <v>0.87</v>
      </c>
      <c r="C13">
        <v>0.86</v>
      </c>
      <c r="D13">
        <v>0.68</v>
      </c>
      <c r="E13">
        <v>0.28000000000000003</v>
      </c>
      <c r="F13">
        <v>0.81</v>
      </c>
      <c r="G13">
        <v>0.71</v>
      </c>
      <c r="H13">
        <v>1290.1470338690301</v>
      </c>
      <c r="I13">
        <v>1330.08175339389</v>
      </c>
      <c r="J13">
        <v>1703.3887561342499</v>
      </c>
      <c r="K13">
        <v>4777.5852311892404</v>
      </c>
      <c r="L13">
        <v>1308.5244992984899</v>
      </c>
      <c r="M13">
        <v>1732.4885266194899</v>
      </c>
      <c r="N13">
        <v>0.49425287356321801</v>
      </c>
      <c r="O13">
        <v>0.46511627906976699</v>
      </c>
      <c r="P13">
        <v>0.45588235294117602</v>
      </c>
      <c r="Q13">
        <v>0.35714285714285698</v>
      </c>
      <c r="R13">
        <v>0.592592592592592</v>
      </c>
      <c r="S13">
        <v>0.49295774647887303</v>
      </c>
      <c r="T13">
        <v>623.83904960983</v>
      </c>
      <c r="U13">
        <v>624.30143148277602</v>
      </c>
      <c r="V13">
        <v>672.39513873451097</v>
      </c>
      <c r="W13">
        <v>731.86202254449404</v>
      </c>
      <c r="X13">
        <v>626.56261009787295</v>
      </c>
      <c r="Y13">
        <v>723.01899372835499</v>
      </c>
    </row>
    <row r="14" spans="2:25" x14ac:dyDescent="0.25">
      <c r="B14">
        <v>1.97</v>
      </c>
      <c r="C14">
        <v>1.82</v>
      </c>
      <c r="D14">
        <v>2.13</v>
      </c>
      <c r="E14">
        <v>2.19</v>
      </c>
      <c r="F14">
        <v>0.32</v>
      </c>
      <c r="G14">
        <v>0.86</v>
      </c>
      <c r="H14">
        <v>510.613920989794</v>
      </c>
      <c r="I14">
        <v>815.56631342004903</v>
      </c>
      <c r="J14">
        <v>542.56102940539597</v>
      </c>
      <c r="K14">
        <v>597.33481304624502</v>
      </c>
      <c r="L14">
        <v>3866.7985966522201</v>
      </c>
      <c r="M14">
        <v>1209.8402953918501</v>
      </c>
      <c r="N14">
        <v>0.41116751269035501</v>
      </c>
      <c r="O14">
        <v>0.19780219780219699</v>
      </c>
      <c r="P14">
        <v>0.27699530516431897</v>
      </c>
      <c r="Q14">
        <v>0.27397260273972601</v>
      </c>
      <c r="R14">
        <v>0.34375</v>
      </c>
      <c r="S14">
        <v>0.5</v>
      </c>
      <c r="T14">
        <v>625.92606863858998</v>
      </c>
      <c r="U14">
        <v>707.47068697285999</v>
      </c>
      <c r="V14">
        <v>700.50563767666699</v>
      </c>
      <c r="W14">
        <v>698.04411314195397</v>
      </c>
      <c r="X14">
        <v>648.34376836502202</v>
      </c>
      <c r="Y14">
        <v>627.25713910673005</v>
      </c>
    </row>
    <row r="15" spans="2:25" x14ac:dyDescent="0.25">
      <c r="B15">
        <v>0.32</v>
      </c>
      <c r="C15">
        <v>1.74</v>
      </c>
      <c r="D15">
        <v>2.21</v>
      </c>
      <c r="E15">
        <v>0.34</v>
      </c>
      <c r="F15">
        <v>0.32</v>
      </c>
      <c r="G15">
        <v>0.31</v>
      </c>
      <c r="H15">
        <v>4406.8136479813102</v>
      </c>
      <c r="I15">
        <v>713.07365283491799</v>
      </c>
      <c r="J15">
        <v>402.04863926451202</v>
      </c>
      <c r="K15">
        <v>4076.5770516109401</v>
      </c>
      <c r="L15">
        <v>4165.0475885517699</v>
      </c>
      <c r="M15">
        <v>4315.4035144196196</v>
      </c>
      <c r="N15">
        <v>0.40625</v>
      </c>
      <c r="O15">
        <v>0.27011494252873502</v>
      </c>
      <c r="P15">
        <v>0.42986425339366502</v>
      </c>
      <c r="Q15">
        <v>0.47058823529411697</v>
      </c>
      <c r="R15">
        <v>0.375</v>
      </c>
      <c r="S15">
        <v>0.38709677419354799</v>
      </c>
      <c r="T15">
        <v>704.82172519009498</v>
      </c>
      <c r="U15">
        <v>664.20929738417794</v>
      </c>
      <c r="V15">
        <v>594.09648633652603</v>
      </c>
      <c r="W15">
        <v>689.19408642794599</v>
      </c>
      <c r="X15">
        <v>726.07794778381901</v>
      </c>
      <c r="Y15">
        <v>685.74242167236605</v>
      </c>
    </row>
    <row r="16" spans="2:25" x14ac:dyDescent="0.25">
      <c r="B16">
        <v>0.3</v>
      </c>
      <c r="C16">
        <v>2.44</v>
      </c>
      <c r="D16">
        <v>0.87</v>
      </c>
      <c r="E16">
        <v>0.32</v>
      </c>
      <c r="F16">
        <v>0.68</v>
      </c>
      <c r="G16">
        <v>2.29</v>
      </c>
      <c r="H16">
        <v>4173.4628190685698</v>
      </c>
      <c r="I16">
        <v>541.81962440575205</v>
      </c>
      <c r="J16">
        <v>1298.6820992953801</v>
      </c>
      <c r="K16">
        <v>4073.9280834230499</v>
      </c>
      <c r="L16">
        <v>1840.00148427765</v>
      </c>
      <c r="M16">
        <v>527.29693307531898</v>
      </c>
      <c r="N16">
        <v>0.33333333333333298</v>
      </c>
      <c r="O16">
        <v>0.33196721311475402</v>
      </c>
      <c r="P16">
        <v>0.48275862068965503</v>
      </c>
      <c r="Q16">
        <v>0.4375</v>
      </c>
      <c r="R16">
        <v>0.47058823529411697</v>
      </c>
      <c r="S16">
        <v>0.31877729257641901</v>
      </c>
      <c r="T16">
        <v>669.59841160211704</v>
      </c>
      <c r="U16">
        <v>659.80348348364805</v>
      </c>
      <c r="V16">
        <v>619.33002267484301</v>
      </c>
      <c r="W16">
        <v>660.53814015735099</v>
      </c>
      <c r="X16">
        <v>723.29092135610597</v>
      </c>
      <c r="Y16">
        <v>701.07846629464404</v>
      </c>
    </row>
    <row r="17" spans="1:25" x14ac:dyDescent="0.25">
      <c r="B17">
        <v>0.3</v>
      </c>
      <c r="C17">
        <v>0.82</v>
      </c>
      <c r="D17">
        <v>2.0299999999999998</v>
      </c>
      <c r="E17">
        <v>0.96</v>
      </c>
      <c r="F17">
        <v>0.71</v>
      </c>
      <c r="G17">
        <v>0.97</v>
      </c>
      <c r="H17">
        <v>4173.4628190685698</v>
      </c>
      <c r="I17">
        <v>1467.8467372146899</v>
      </c>
      <c r="J17">
        <v>762.62752386137402</v>
      </c>
      <c r="K17">
        <v>1262.99211425811</v>
      </c>
      <c r="L17">
        <v>1520.7133288990201</v>
      </c>
      <c r="M17">
        <v>1418.44867075243</v>
      </c>
      <c r="N17">
        <v>0.33333333333333298</v>
      </c>
      <c r="O17">
        <v>0.52439024390243905</v>
      </c>
      <c r="P17">
        <v>0.27586206896551702</v>
      </c>
      <c r="Q17">
        <v>0.58333333333333304</v>
      </c>
      <c r="R17">
        <v>0.56338028169013998</v>
      </c>
      <c r="S17">
        <v>0.67010309278350499</v>
      </c>
      <c r="T17">
        <v>669.59841160211704</v>
      </c>
      <c r="U17">
        <v>630.124399153838</v>
      </c>
      <c r="V17">
        <v>691.51572433441197</v>
      </c>
      <c r="W17">
        <v>642.36014826755297</v>
      </c>
      <c r="X17">
        <v>635.25397823532603</v>
      </c>
      <c r="Y17">
        <v>626.01198591891796</v>
      </c>
    </row>
    <row r="18" spans="1:25" x14ac:dyDescent="0.25">
      <c r="B18">
        <v>0.28999999999999998</v>
      </c>
      <c r="C18">
        <v>0.31</v>
      </c>
      <c r="D18" t="s">
        <v>45</v>
      </c>
      <c r="E18">
        <v>0.67</v>
      </c>
      <c r="F18">
        <v>0.67</v>
      </c>
      <c r="G18">
        <v>2.2200000000000002</v>
      </c>
      <c r="H18">
        <v>4711.3422640395502</v>
      </c>
      <c r="I18">
        <v>4553.7404738701498</v>
      </c>
      <c r="J18" t="s">
        <v>45</v>
      </c>
      <c r="K18">
        <v>1686.3100031938</v>
      </c>
      <c r="L18">
        <v>1895.5192528487</v>
      </c>
      <c r="M18">
        <v>397.71821982437802</v>
      </c>
      <c r="N18">
        <v>0.41379310344827502</v>
      </c>
      <c r="O18">
        <v>0.45161290322580599</v>
      </c>
      <c r="P18" t="s">
        <v>45</v>
      </c>
      <c r="Q18">
        <v>0.43283582089552203</v>
      </c>
      <c r="R18">
        <v>0.47761194029850701</v>
      </c>
      <c r="S18">
        <v>0.67567567567567499</v>
      </c>
      <c r="T18">
        <v>683.80512673348903</v>
      </c>
      <c r="U18">
        <v>657.135558794659</v>
      </c>
      <c r="V18" t="s">
        <v>45</v>
      </c>
      <c r="W18">
        <v>668.96964883997498</v>
      </c>
      <c r="X18">
        <v>710.80715664938498</v>
      </c>
      <c r="Y18">
        <v>597.60529671060999</v>
      </c>
    </row>
    <row r="19" spans="1:25" x14ac:dyDescent="0.25">
      <c r="B19">
        <v>0.35</v>
      </c>
      <c r="C19">
        <v>2.54</v>
      </c>
      <c r="D19" t="s">
        <v>45</v>
      </c>
      <c r="E19">
        <v>0.81</v>
      </c>
      <c r="F19">
        <v>1.08</v>
      </c>
      <c r="G19">
        <v>1.68</v>
      </c>
      <c r="H19">
        <v>4020.9183642501698</v>
      </c>
      <c r="I19">
        <v>398.57370862862302</v>
      </c>
      <c r="J19" t="s">
        <v>45</v>
      </c>
      <c r="K19">
        <v>1513.0140916835101</v>
      </c>
      <c r="L19">
        <v>1197.5334174254101</v>
      </c>
      <c r="M19">
        <v>539.73669881085004</v>
      </c>
      <c r="N19">
        <v>0.48571428571428499</v>
      </c>
      <c r="O19">
        <v>0.32677165354330701</v>
      </c>
      <c r="P19" t="s">
        <v>45</v>
      </c>
      <c r="Q19">
        <v>0.60493827160493796</v>
      </c>
      <c r="R19">
        <v>0.41666666666666602</v>
      </c>
      <c r="S19">
        <v>0.25595238095237999</v>
      </c>
      <c r="T19">
        <v>671.21636837475501</v>
      </c>
      <c r="U19">
        <v>658.81515274123205</v>
      </c>
      <c r="V19" t="s">
        <v>45</v>
      </c>
      <c r="W19">
        <v>652.53980588586796</v>
      </c>
      <c r="X19">
        <v>646.13411896028504</v>
      </c>
      <c r="Y19">
        <v>692.73472221592897</v>
      </c>
    </row>
    <row r="20" spans="1:25" x14ac:dyDescent="0.25">
      <c r="B20">
        <v>0.32</v>
      </c>
      <c r="C20">
        <v>1.51</v>
      </c>
      <c r="D20" t="s">
        <v>45</v>
      </c>
      <c r="E20" t="s">
        <v>45</v>
      </c>
      <c r="F20">
        <v>0.32</v>
      </c>
      <c r="G20">
        <v>0.89</v>
      </c>
      <c r="H20">
        <v>3841.3045487855902</v>
      </c>
      <c r="I20">
        <v>897.74471994353405</v>
      </c>
      <c r="J20" t="s">
        <v>45</v>
      </c>
      <c r="K20" t="s">
        <v>45</v>
      </c>
      <c r="L20">
        <v>4597.9837992017301</v>
      </c>
      <c r="M20">
        <v>1442.7177540237301</v>
      </c>
      <c r="N20">
        <v>0.40625</v>
      </c>
      <c r="O20">
        <v>0.29139072847682101</v>
      </c>
      <c r="P20" t="s">
        <v>45</v>
      </c>
      <c r="Q20" t="s">
        <v>45</v>
      </c>
      <c r="R20">
        <v>0.4375</v>
      </c>
      <c r="S20">
        <v>0.53932584269662898</v>
      </c>
      <c r="T20">
        <v>663.07868757684196</v>
      </c>
      <c r="U20">
        <v>697.080791598102</v>
      </c>
      <c r="V20" t="s">
        <v>45</v>
      </c>
      <c r="W20" t="s">
        <v>45</v>
      </c>
      <c r="X20">
        <v>680.42695268914304</v>
      </c>
      <c r="Y20">
        <v>664.90261636930302</v>
      </c>
    </row>
    <row r="21" spans="1:25" x14ac:dyDescent="0.25">
      <c r="B21">
        <v>0.33</v>
      </c>
      <c r="C21" t="s">
        <v>45</v>
      </c>
      <c r="D21" t="s">
        <v>45</v>
      </c>
      <c r="E21" t="s">
        <v>45</v>
      </c>
      <c r="F21" t="s">
        <v>45</v>
      </c>
      <c r="G21">
        <v>0.28999999999999998</v>
      </c>
      <c r="H21">
        <v>4403.2617070790002</v>
      </c>
      <c r="I21" t="s">
        <v>45</v>
      </c>
      <c r="J21" t="s">
        <v>45</v>
      </c>
      <c r="K21" t="s">
        <v>45</v>
      </c>
      <c r="L21" t="s">
        <v>45</v>
      </c>
      <c r="M21">
        <v>4903.2929996124203</v>
      </c>
      <c r="N21">
        <v>0.30303030303030298</v>
      </c>
      <c r="O21" t="s">
        <v>45</v>
      </c>
      <c r="P21" t="s">
        <v>45</v>
      </c>
      <c r="Q21" t="s">
        <v>45</v>
      </c>
      <c r="R21" t="s">
        <v>45</v>
      </c>
      <c r="S21">
        <v>0.37931034482758602</v>
      </c>
      <c r="T21">
        <v>752.08264048194599</v>
      </c>
      <c r="U21" t="s">
        <v>45</v>
      </c>
      <c r="V21" t="s">
        <v>45</v>
      </c>
      <c r="W21" t="s">
        <v>45</v>
      </c>
      <c r="X21" t="s">
        <v>45</v>
      </c>
      <c r="Y21">
        <v>713.89442434533896</v>
      </c>
    </row>
    <row r="22" spans="1:25" x14ac:dyDescent="0.25">
      <c r="A22" t="s">
        <v>46</v>
      </c>
      <c r="B22">
        <f>AVERAGEIF(Tableau1[MDDN],"&lt;&gt;NA")</f>
        <v>0.83950000000000014</v>
      </c>
      <c r="C22">
        <f>AVERAGEIF(Tableau1[MDUN],"&lt;&gt;NA")</f>
        <v>1.0221052631578948</v>
      </c>
      <c r="D22">
        <f>AVERAGEIF(Tableau1[MDDS],"&lt;&gt;NA")</f>
        <v>1.264375</v>
      </c>
      <c r="E22">
        <f>AVERAGEIF(Tableau1[MDUS],"&lt;&gt;NA")</f>
        <v>0.78166666666666651</v>
      </c>
      <c r="F22">
        <f>AVERAGEIF(Tableau1[MDDF],"&lt;&gt;NA")</f>
        <v>0.66263157894736846</v>
      </c>
      <c r="G22">
        <f>AVERAGEIF(Tableau1[MDUF],"&lt;&gt;NA")</f>
        <v>0.92100000000000004</v>
      </c>
      <c r="H22">
        <f>AVERAGEIF(Tableau1[VMDN],"&lt;&gt;NA")</f>
        <v>2491.2799231745048</v>
      </c>
      <c r="I22">
        <f>AVERAGEIF(Tableau1[VMUN],"&lt;&gt;NA")</f>
        <v>2328.1609695728534</v>
      </c>
      <c r="J22">
        <f>AVERAGEIF(Tableau1[VMDS],"&lt;&gt;NA")</f>
        <v>1607.8052414575693</v>
      </c>
      <c r="K22">
        <f>AVERAGEIF(Tableau1[VMUS],"&lt;&gt;NA")</f>
        <v>2506.2217968056425</v>
      </c>
      <c r="L22">
        <f>AVERAGEIF(Tableau1[VMDF],"&lt;&gt;NA")</f>
        <v>2579.7361647687903</v>
      </c>
      <c r="M22">
        <f>AVERAGEIF(Tableau1[VMUF],"&lt;&gt;NA")</f>
        <v>2142.6530800004543</v>
      </c>
      <c r="N22">
        <f>AVERAGEIF(Tableau1[TPVDN],"&lt;&gt;NA")</f>
        <v>0.44311612039545423</v>
      </c>
      <c r="O22">
        <f>AVERAGEIF(Tableau1[TPVUN],"&lt;&gt;NA")</f>
        <v>0.40722216288039931</v>
      </c>
      <c r="P22">
        <f>AVERAGEIF(Tableau1[TPVDS],"&lt;&gt;NA")</f>
        <v>0.43843531757206805</v>
      </c>
      <c r="Q22">
        <f>AVERAGEIF(Tableau1[TPVUS],"&lt;&gt;NA")</f>
        <v>0.43048053898979688</v>
      </c>
      <c r="R22">
        <f>AVERAGEIF(Tableau1[TPVDF],"&lt;&gt;NA")</f>
        <v>0.45840645958163423</v>
      </c>
      <c r="S22">
        <f>AVERAGEIF(Tableau1[TPVUF],"&lt;&gt;NA")</f>
        <v>0.45138641126684786</v>
      </c>
      <c r="T22">
        <f>AVERAGEIF(Tableau1[AMPDN],"&lt;&gt;NA")</f>
        <v>651.82648085799553</v>
      </c>
      <c r="U22">
        <f>AVERAGEIF(Tableau1[AMPUN],"&lt;&gt;NA")</f>
        <v>676.12997557369545</v>
      </c>
      <c r="V22">
        <f>AVERAGEIF(Tableau1[AMPDS],"&lt;&gt;NA")</f>
        <v>663.84695116190323</v>
      </c>
      <c r="W22">
        <f>AVERAGEIF(Tableau1[AMPUS],"&lt;&gt;NA")</f>
        <v>686.81161638707965</v>
      </c>
      <c r="X22">
        <f>AVERAGEIF(Tableau1[AMPDF],"&lt;&gt;NA")</f>
        <v>670.54918462833268</v>
      </c>
      <c r="Y22">
        <f>AVERAGEIF(Tableau1[AMPUF],"&lt;&gt;NA")</f>
        <v>669.34344708899687</v>
      </c>
    </row>
    <row r="23" spans="1:25" x14ac:dyDescent="0.25">
      <c r="A23" t="s">
        <v>47</v>
      </c>
      <c r="B23">
        <f>STDEVA(Tableau1[MDDN])</f>
        <v>0.63195165537946152</v>
      </c>
      <c r="C23">
        <f>STDEVA(Tableau1[MDUN])</f>
        <v>0.7922778619438483</v>
      </c>
      <c r="D23">
        <f>STDEVA(Tableau1[MDDS])</f>
        <v>0.78939200454660374</v>
      </c>
      <c r="E23">
        <f>STDEVA(Tableau1[MDUS])</f>
        <v>0.59021204931608673</v>
      </c>
      <c r="F23">
        <f>STDEVA(Tableau1[MDDF])</f>
        <v>0.40910010356493681</v>
      </c>
      <c r="G23">
        <f>STDEVA(Tableau1[MDUF])</f>
        <v>0.63745299104284814</v>
      </c>
      <c r="H23">
        <f>STDEVA(Tableau1[VMDN])</f>
        <v>1663.8765943397677</v>
      </c>
      <c r="I23">
        <f>STDEVA(Tableau1[VMUN])</f>
        <v>1789.0959611818446</v>
      </c>
      <c r="J23">
        <f>STDEVA(Tableau1[VMDS])</f>
        <v>1461.5144653266079</v>
      </c>
      <c r="K23">
        <f>STDEVA(Tableau1[VMUS])</f>
        <v>1611.8294377582581</v>
      </c>
      <c r="L23">
        <f>STDEVA(Tableau1[VMDF])</f>
        <v>1457.851303669129</v>
      </c>
      <c r="M23">
        <f>STDEVA(Tableau1[VMUF])</f>
        <v>1523.3741373866524</v>
      </c>
      <c r="N23">
        <f>STDEVA(Tableau1[TPVDN])</f>
        <v>0.1359782158184257</v>
      </c>
      <c r="O23">
        <f>STDEVA(Tableau1[TPVUN])</f>
        <v>0.1352665476794695</v>
      </c>
      <c r="P23">
        <f>STDEVA(Tableau1[TPVDS])</f>
        <v>0.20072223832682876</v>
      </c>
      <c r="Q23">
        <f>STDEVA(Tableau1[TPVUS])</f>
        <v>0.16990891962190705</v>
      </c>
      <c r="R23">
        <f>STDEVA(Tableau1[TPVDF])</f>
        <v>0.13445092658263003</v>
      </c>
      <c r="S23">
        <f>STDEVA(Tableau1[TPVUF])</f>
        <v>0.11197625744340049</v>
      </c>
      <c r="T23">
        <f>STDEVA(Tableau1[AMPDN])</f>
        <v>84.044987445955286</v>
      </c>
      <c r="U23">
        <f>STDEVA(Tableau1[AMPUN])</f>
        <v>153.49777278758791</v>
      </c>
      <c r="V23">
        <f>STDEVA(Tableau1[AMPDS])</f>
        <v>274.17395775494504</v>
      </c>
      <c r="W23">
        <f>STDEVA(Tableau1[AMPUS])</f>
        <v>212.88396836324694</v>
      </c>
      <c r="X23">
        <f>STDEVA(Tableau1[AMPDF])</f>
        <v>152.77370695106981</v>
      </c>
      <c r="Y23">
        <f>STDEVA(Tableau1[AMPUF])</f>
        <v>38.450315255456736</v>
      </c>
    </row>
    <row r="24" spans="1:25" x14ac:dyDescent="0.25">
      <c r="A24" t="s">
        <v>48</v>
      </c>
      <c r="B24">
        <f>B23/Tableau1[[#Totals],[MDDN]]</f>
        <v>0.75277147752169316</v>
      </c>
      <c r="C24">
        <f>C23/Tableau1[[#Totals],[MDUN]]</f>
        <v>0.77514311930654567</v>
      </c>
      <c r="D24">
        <f>D23/Tableau1[[#Totals],[MDDS]]</f>
        <v>0.62433376533591989</v>
      </c>
      <c r="E24">
        <f>E23/Tableau1[[#Totals],[MDUS]]</f>
        <v>0.75506871980736057</v>
      </c>
      <c r="F24">
        <f>F23/Tableau1[[#Totals],[MDDF]]</f>
        <v>0.6173869712258776</v>
      </c>
      <c r="G24">
        <f>G23/Tableau1[[#Totals],[MDUF]]</f>
        <v>0.69213136921047569</v>
      </c>
      <c r="H24">
        <f>H23/Tableau1[[#Totals],[VMDN]]</f>
        <v>0.66788022448299533</v>
      </c>
      <c r="I24">
        <f>I23/Tableau1[[#Totals],[VMUN]]</f>
        <v>0.76845887572373883</v>
      </c>
      <c r="J24">
        <f>J23/Tableau1[[#Totals],[VMDS]]</f>
        <v>0.90901212885813198</v>
      </c>
      <c r="K24">
        <f>K23/Tableau1[[#Totals],[VMUS]]</f>
        <v>0.64313120243892585</v>
      </c>
      <c r="L24">
        <f>L23/Tableau1[[#Totals],[VMDF]]</f>
        <v>0.56511643461019956</v>
      </c>
      <c r="M24">
        <f>M23/Tableau1[[#Totals],[VMUF]]</f>
        <v>0.71097563651616869</v>
      </c>
      <c r="N24">
        <f>N23/Tableau1[[#Totals],[TPVDN]]</f>
        <v>0.30686813130850082</v>
      </c>
      <c r="O24">
        <f>O23/Tableau1[[#Totals],[TPVUN]]</f>
        <v>0.33216892401604659</v>
      </c>
      <c r="P24">
        <f>P23/Tableau1[[#Totals],[TPVDS]]</f>
        <v>0.4578149393583808</v>
      </c>
      <c r="Q24">
        <f>Q23/Tableau1[[#Totals],[TPVUS]]</f>
        <v>0.39469593682592508</v>
      </c>
      <c r="R24">
        <f>R23/Tableau1[[#Totals],[TPVDF]]</f>
        <v>0.29330068059105668</v>
      </c>
      <c r="S24">
        <f>S23/Tableau1[[#Totals],[TPVUF]]</f>
        <v>0.24807183966644281</v>
      </c>
      <c r="T24">
        <f>T23/Tableau1[[#Totals],[AMPDN]]</f>
        <v>0.12893766963153652</v>
      </c>
      <c r="U24">
        <f>U23/Tableau1[[#Totals],[AMPUN]]</f>
        <v>0.22702406095417563</v>
      </c>
      <c r="V24">
        <f>V23/Tableau1[[#Totals],[AMPDS]]</f>
        <v>0.41300778330768856</v>
      </c>
      <c r="W24">
        <f>W23/Tableau1[[#Totals],[AMPUS]]</f>
        <v>0.30995976667242015</v>
      </c>
      <c r="X24">
        <f>X23/Tableau1[[#Totals],[AMPDF]]</f>
        <v>0.22783370773278647</v>
      </c>
      <c r="Y24">
        <f>Y23/Tableau1[[#Totals],[AMPUF]]</f>
        <v>5.7444822120361068E-2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P1V2 - sub-05DB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 Devémy</cp:lastModifiedBy>
  <dcterms:created xsi:type="dcterms:W3CDTF">2021-02-24T17:12:32Z</dcterms:created>
  <dcterms:modified xsi:type="dcterms:W3CDTF">2021-02-24T17:12:32Z</dcterms:modified>
</cp:coreProperties>
</file>