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ba5e4d6c31477a/Documents/GitHub/psych/"/>
    </mc:Choice>
  </mc:AlternateContent>
  <xr:revisionPtr revIDLastSave="103" documentId="13_ncr:1_{B914EDA1-77C5-461D-A00A-6846069D2950}" xr6:coauthVersionLast="47" xr6:coauthVersionMax="47" xr10:uidLastSave="{0089D634-FC17-448B-B971-4915CA3C55E4}"/>
  <bookViews>
    <workbookView xWindow="-110" yWindow="490" windowWidth="19420" windowHeight="10420" activeTab="1" xr2:uid="{1C93D8EF-CAD7-4EAE-B1C5-75E4D8BB4709}"/>
  </bookViews>
  <sheets>
    <sheet name="BIS-10" sheetId="1" r:id="rId1"/>
    <sheet name="BPS" sheetId="2" r:id="rId2"/>
    <sheet name="Pers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1" i="2" l="1"/>
  <c r="O31" i="2"/>
  <c r="D31" i="2"/>
  <c r="D8" i="2" l="1"/>
  <c r="D7" i="2"/>
  <c r="B5" i="2" l="1"/>
  <c r="AI5" i="2"/>
  <c r="AI9" i="2" l="1"/>
  <c r="AI3" i="2"/>
  <c r="AH9" i="2"/>
  <c r="AH3" i="2"/>
  <c r="AG9" i="2"/>
  <c r="AG3" i="2"/>
  <c r="AE9" i="2"/>
  <c r="AE3" i="2"/>
  <c r="U9" i="2"/>
  <c r="T9" i="2"/>
  <c r="U3" i="2"/>
  <c r="T3" i="2"/>
  <c r="S3" i="2"/>
  <c r="V3" i="2" l="1"/>
  <c r="V9" i="2"/>
  <c r="D6" i="2" l="1"/>
  <c r="D23" i="2"/>
  <c r="D29" i="2"/>
  <c r="D25" i="2"/>
  <c r="D11" i="2"/>
  <c r="D19" i="2"/>
  <c r="D18" i="2"/>
  <c r="D26" i="2"/>
  <c r="D21" i="2"/>
  <c r="D14" i="2"/>
  <c r="D17" i="2"/>
  <c r="D27" i="2"/>
  <c r="D20" i="2"/>
  <c r="D10" i="2"/>
  <c r="D12" i="2"/>
  <c r="D2" i="2"/>
  <c r="D30" i="2"/>
  <c r="D24" i="2"/>
  <c r="D22" i="2"/>
  <c r="D16" i="2"/>
  <c r="D28" i="2"/>
  <c r="D15" i="2"/>
  <c r="D13" i="2"/>
  <c r="D4" i="2"/>
  <c r="H3" i="2" l="1"/>
  <c r="H9" i="2"/>
  <c r="C12" i="3" l="1"/>
  <c r="Z5" i="3" l="1"/>
  <c r="AA5" i="3"/>
  <c r="Y5" i="3"/>
  <c r="X5" i="3"/>
  <c r="V5" i="3"/>
  <c r="U5" i="3"/>
  <c r="T5" i="3"/>
  <c r="S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D5" i="1"/>
  <c r="E5" i="1" s="1"/>
  <c r="C5" i="1"/>
  <c r="B5" i="1"/>
  <c r="B3" i="2"/>
  <c r="D3" i="2" s="1"/>
  <c r="AA12" i="3"/>
  <c r="Z12" i="3"/>
  <c r="Y12" i="3"/>
  <c r="X12" i="3"/>
  <c r="V12" i="3"/>
  <c r="U12" i="3"/>
  <c r="T12" i="3"/>
  <c r="S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B9" i="2"/>
  <c r="D9" i="2" s="1"/>
  <c r="D11" i="1"/>
  <c r="C11" i="1"/>
  <c r="E11" i="1" s="1"/>
</calcChain>
</file>

<file path=xl/sharedStrings.xml><?xml version="1.0" encoding="utf-8"?>
<sst xmlns="http://schemas.openxmlformats.org/spreadsheetml/2006/main" count="297" uniqueCount="90">
  <si>
    <t>Motrice</t>
  </si>
  <si>
    <t>Cognitive</t>
  </si>
  <si>
    <t>Non-Planning</t>
  </si>
  <si>
    <t>sub-22ML</t>
  </si>
  <si>
    <t>score</t>
  </si>
  <si>
    <t>Réfléchi/Impulsif</t>
  </si>
  <si>
    <t>Patient/Impatient</t>
  </si>
  <si>
    <t>Mesuré/Passionné</t>
  </si>
  <si>
    <t>Survolté/Calme</t>
  </si>
  <si>
    <t>Concentré/Distrait</t>
  </si>
  <si>
    <t>Anxieux/Détendu</t>
  </si>
  <si>
    <t>Intuitif/Logique</t>
  </si>
  <si>
    <t>Méthodique/Désordonné</t>
  </si>
  <si>
    <t>Rêveur/Pragmatique</t>
  </si>
  <si>
    <t>Souple/Intransigeant</t>
  </si>
  <si>
    <t>Dynamique/Lymphatique</t>
  </si>
  <si>
    <t>Organisé/Brouillon</t>
  </si>
  <si>
    <t>Habile/Maladroit</t>
  </si>
  <si>
    <t>Prudent/Fonceur</t>
  </si>
  <si>
    <t>Lent/Vif</t>
  </si>
  <si>
    <t>Soigné/Négligé</t>
  </si>
  <si>
    <t>En retard/Ponctuel</t>
  </si>
  <si>
    <t>Equilibré/Instable</t>
  </si>
  <si>
    <t>Minutieux/Grossier</t>
  </si>
  <si>
    <t>Extraverti/Introverti</t>
  </si>
  <si>
    <t>Agréable/Peu agréable</t>
  </si>
  <si>
    <t>Stable émotionnellement/Instable émotionnellement</t>
  </si>
  <si>
    <t>Ouverture à l'expérience/Fermeture à l'expérience</t>
  </si>
  <si>
    <t>sub-04AM</t>
  </si>
  <si>
    <t>TR (rft)</t>
  </si>
  <si>
    <t>Temps clique (GNG)</t>
  </si>
  <si>
    <t>TR (reaction time)</t>
  </si>
  <si>
    <t>Vmax (reaction time)</t>
  </si>
  <si>
    <t>sub-28AP</t>
  </si>
  <si>
    <t>sub-38LB</t>
  </si>
  <si>
    <t>sub-25BG</t>
  </si>
  <si>
    <t>sub-35AF</t>
  </si>
  <si>
    <t>sub-27TT</t>
  </si>
  <si>
    <t>sub-12CB</t>
  </si>
  <si>
    <t>sub-11VP</t>
  </si>
  <si>
    <t>sub-45LG</t>
  </si>
  <si>
    <t>sub-26CR</t>
  </si>
  <si>
    <t>sub-32EE</t>
  </si>
  <si>
    <t>sub-31LB</t>
  </si>
  <si>
    <t>sub-43GM</t>
  </si>
  <si>
    <t>sub-15AV</t>
  </si>
  <si>
    <t>sub-24CG</t>
  </si>
  <si>
    <t>sub-14LG</t>
  </si>
  <si>
    <t>sub-03CT</t>
  </si>
  <si>
    <t>sub-23TJ</t>
  </si>
  <si>
    <t>sub-20EP</t>
  </si>
  <si>
    <t>Total</t>
  </si>
  <si>
    <t>VMN</t>
  </si>
  <si>
    <t>TPVN</t>
  </si>
  <si>
    <t>sub-44TH</t>
  </si>
  <si>
    <t>sub-37NC</t>
  </si>
  <si>
    <t>sub-41SM</t>
  </si>
  <si>
    <t>sub-30AC</t>
  </si>
  <si>
    <t>sub-40BK</t>
  </si>
  <si>
    <t>sub-02PC</t>
  </si>
  <si>
    <t>dist(pred-reel)</t>
  </si>
  <si>
    <t>Colonne1</t>
  </si>
  <si>
    <t>VMNCV</t>
  </si>
  <si>
    <t>Moy GoNoGo</t>
  </si>
  <si>
    <t>CV GoNoGo</t>
  </si>
  <si>
    <t>RT</t>
  </si>
  <si>
    <t>nb erreur Go no Go</t>
  </si>
  <si>
    <t>sub-00AD</t>
  </si>
  <si>
    <t>Colonne2</t>
  </si>
  <si>
    <t>CV taplen</t>
  </si>
  <si>
    <t>TPVDN</t>
  </si>
  <si>
    <t>TPVUN</t>
  </si>
  <si>
    <t>CV Vmax normal</t>
  </si>
  <si>
    <t>Sujets</t>
  </si>
  <si>
    <t>CV TPV normal</t>
  </si>
  <si>
    <t>Motrice2</t>
  </si>
  <si>
    <t>Cognitive3</t>
  </si>
  <si>
    <t>Non-Planning4</t>
  </si>
  <si>
    <t>VMN6</t>
  </si>
  <si>
    <t>00AD</t>
  </si>
  <si>
    <t>Colonne12</t>
  </si>
  <si>
    <t>Total2</t>
  </si>
  <si>
    <t>réfléchit/ impulsif</t>
  </si>
  <si>
    <t>CV RT haut bas</t>
  </si>
  <si>
    <t>CV RT droite gauche</t>
  </si>
  <si>
    <t>sub-07DB</t>
  </si>
  <si>
    <t>diff Taplen</t>
  </si>
  <si>
    <t>RFT (%age erreur à vérif !!)</t>
  </si>
  <si>
    <t>sub-01CB</t>
  </si>
  <si>
    <t>moy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</si>
</sst>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\ _€_-;\-* #,##0.00\ _€_-;_-* &quot;-&quot;??\ _€_-;_-@_-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theme="9" tint="0.79998168889431442"/>
      </patternFill>
    </fill>
    <fill>
      <patternFill patternType="solid">
        <fgColor rgb="FFFF0000"/>
        <bgColor theme="9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theme="9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8">
    <xf numFmtId="0" fontId="0" fillId="0" borderId="0" xfId="0"/>
    <xf numFmtId="0" fontId="0" fillId="2" borderId="0" xfId="0" applyFill="1" applyAlignment="1">
      <alignment wrapText="1"/>
    </xf>
    <xf numFmtId="2" fontId="0" fillId="0" borderId="0" xfId="0" applyNumberFormat="1"/>
    <xf numFmtId="0" fontId="0" fillId="0" borderId="1" xfId="0" applyBorder="1"/>
    <xf numFmtId="0" fontId="0" fillId="3" borderId="1" xfId="0" applyFill="1" applyBorder="1"/>
    <xf numFmtId="43" fontId="0" fillId="3" borderId="1" xfId="1" applyFont="1" applyFill="1" applyBorder="1"/>
    <xf numFmtId="43" fontId="0" fillId="0" borderId="1" xfId="1" applyFont="1" applyBorder="1"/>
    <xf numFmtId="164" fontId="0" fillId="0" borderId="0" xfId="0" applyNumberFormat="1"/>
    <xf numFmtId="0" fontId="0" fillId="0" borderId="0" xfId="0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3" borderId="0" xfId="0" applyFill="1" applyBorder="1"/>
    <xf numFmtId="0" fontId="0" fillId="8" borderId="1" xfId="0" applyFill="1" applyBorder="1"/>
    <xf numFmtId="0" fontId="0" fillId="0" borderId="0" xfId="0" applyNumberFormat="1" applyBorder="1"/>
    <xf numFmtId="0" fontId="0" fillId="9" borderId="1" xfId="0" applyFill="1" applyBorder="1"/>
    <xf numFmtId="0" fontId="0" fillId="10" borderId="1" xfId="0" applyFill="1" applyBorder="1"/>
    <xf numFmtId="0" fontId="0" fillId="0" borderId="1" xfId="0" applyBorder="1" applyAlignment="1">
      <alignment wrapText="1"/>
    </xf>
    <xf numFmtId="2" fontId="0" fillId="0" borderId="1" xfId="0" applyNumberFormat="1" applyBorder="1" applyAlignment="1">
      <alignment wrapText="1"/>
    </xf>
    <xf numFmtId="43" fontId="0" fillId="0" borderId="0" xfId="1" applyFont="1" applyBorder="1"/>
    <xf numFmtId="0" fontId="0" fillId="9" borderId="0" xfId="0" applyFill="1" applyBorder="1" applyAlignment="1">
      <alignment wrapText="1"/>
    </xf>
    <xf numFmtId="0" fontId="0" fillId="12" borderId="1" xfId="0" applyFill="1" applyBorder="1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Border="1"/>
    <xf numFmtId="0" fontId="0" fillId="0" borderId="1" xfId="0" applyFill="1" applyBorder="1"/>
    <xf numFmtId="0" fontId="0" fillId="6" borderId="0" xfId="0" applyFill="1" applyAlignment="1">
      <alignment wrapText="1"/>
    </xf>
    <xf numFmtId="0" fontId="0" fillId="3" borderId="3" xfId="0" applyFill="1" applyBorder="1"/>
    <xf numFmtId="2" fontId="0" fillId="3" borderId="1" xfId="0" applyNumberFormat="1" applyFill="1" applyBorder="1" applyAlignment="1">
      <alignment wrapText="1"/>
    </xf>
    <xf numFmtId="0" fontId="0" fillId="3" borderId="3" xfId="0" applyFill="1" applyBorder="1" applyAlignment="1">
      <alignment wrapText="1"/>
    </xf>
    <xf numFmtId="43" fontId="0" fillId="3" borderId="2" xfId="1" applyFont="1" applyFill="1" applyBorder="1"/>
    <xf numFmtId="0" fontId="0" fillId="0" borderId="1" xfId="0" applyFill="1" applyBorder="1" applyAlignment="1">
      <alignment wrapText="1"/>
    </xf>
    <xf numFmtId="0" fontId="0" fillId="8" borderId="0" xfId="0" applyFill="1" applyBorder="1"/>
    <xf numFmtId="0" fontId="0" fillId="0" borderId="0" xfId="0" applyNumberFormat="1"/>
    <xf numFmtId="0" fontId="0" fillId="2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0" borderId="3" xfId="0" applyBorder="1"/>
    <xf numFmtId="2" fontId="0" fillId="3" borderId="1" xfId="0" applyNumberFormat="1" applyFill="1" applyBorder="1"/>
    <xf numFmtId="165" fontId="0" fillId="0" borderId="0" xfId="0" applyNumberFormat="1"/>
    <xf numFmtId="0" fontId="0" fillId="3" borderId="1" xfId="0" applyFill="1" applyBorder="1" applyAlignment="1">
      <alignment wrapText="1"/>
    </xf>
    <xf numFmtId="0" fontId="0" fillId="2" borderId="1" xfId="0" applyFill="1" applyBorder="1"/>
    <xf numFmtId="0" fontId="0" fillId="2" borderId="0" xfId="0" applyNumberFormat="1" applyFill="1"/>
    <xf numFmtId="2" fontId="0" fillId="2" borderId="0" xfId="0" applyNumberFormat="1" applyFill="1"/>
    <xf numFmtId="0" fontId="0" fillId="2" borderId="1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3" fillId="2" borderId="0" xfId="0" applyFont="1" applyFill="1" applyBorder="1"/>
    <xf numFmtId="0" fontId="0" fillId="2" borderId="0" xfId="0" applyFill="1" applyBorder="1"/>
    <xf numFmtId="0" fontId="3" fillId="17" borderId="0" xfId="0" applyFont="1" applyFill="1"/>
    <xf numFmtId="0" fontId="0" fillId="17" borderId="0" xfId="0" applyFill="1"/>
    <xf numFmtId="0" fontId="3" fillId="2" borderId="0" xfId="0" applyFont="1" applyFill="1"/>
    <xf numFmtId="0" fontId="4" fillId="17" borderId="0" xfId="0" applyFont="1" applyFill="1"/>
    <xf numFmtId="0" fontId="4" fillId="2" borderId="1" xfId="0" applyFont="1" applyFill="1" applyBorder="1"/>
    <xf numFmtId="0" fontId="0" fillId="0" borderId="2" xfId="0" applyBorder="1"/>
    <xf numFmtId="0" fontId="0" fillId="3" borderId="2" xfId="0" applyFill="1" applyBorder="1"/>
    <xf numFmtId="0" fontId="0" fillId="9" borderId="1" xfId="0" applyFill="1" applyBorder="1" applyAlignment="1">
      <alignment wrapText="1"/>
    </xf>
    <xf numFmtId="0" fontId="0" fillId="13" borderId="1" xfId="0" applyFill="1" applyBorder="1"/>
    <xf numFmtId="0" fontId="0" fillId="9" borderId="0" xfId="0" applyFill="1" applyBorder="1"/>
    <xf numFmtId="2" fontId="0" fillId="0" borderId="0" xfId="0" applyNumberFormat="1" applyBorder="1" applyAlignment="1">
      <alignment wrapText="1"/>
    </xf>
    <xf numFmtId="0" fontId="0" fillId="0" borderId="3" xfId="0" applyFill="1" applyBorder="1" applyAlignment="1">
      <alignment wrapText="1"/>
    </xf>
    <xf numFmtId="2" fontId="0" fillId="0" borderId="3" xfId="0" applyNumberFormat="1" applyBorder="1" applyAlignment="1">
      <alignment wrapText="1"/>
    </xf>
    <xf numFmtId="2" fontId="0" fillId="3" borderId="3" xfId="0" applyNumberFormat="1" applyFill="1" applyBorder="1" applyAlignment="1">
      <alignment wrapText="1"/>
    </xf>
    <xf numFmtId="2" fontId="0" fillId="0" borderId="0" xfId="0" applyNumberFormat="1" applyBorder="1"/>
    <xf numFmtId="164" fontId="0" fillId="3" borderId="2" xfId="0" applyNumberFormat="1" applyFill="1" applyBorder="1"/>
    <xf numFmtId="164" fontId="0" fillId="0" borderId="2" xfId="0" applyNumberFormat="1" applyFill="1" applyBorder="1"/>
    <xf numFmtId="0" fontId="0" fillId="11" borderId="2" xfId="0" applyFill="1" applyBorder="1"/>
  </cellXfs>
  <cellStyles count="2">
    <cellStyle name="Milliers" xfId="1" builtinId="3"/>
    <cellStyle name="Normal" xfId="0" builtinId="0"/>
  </cellStyles>
  <dxfs count="41"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" formatCode="0.00"/>
    </dxf>
    <dxf>
      <numFmt numFmtId="2" formatCode="0.00"/>
    </dxf>
    <dxf>
      <numFmt numFmtId="0" formatCode="General"/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" formatCode="0.00"/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Impulsivité</a:t>
            </a:r>
            <a:r>
              <a:rPr lang="fr-FR" baseline="0"/>
              <a:t> motrice/VMN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893700787401575E-2"/>
                  <c:y val="-0.147151137357830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'BIS-10'!$B$2:$B$28</c:f>
              <c:numCache>
                <c:formatCode>General</c:formatCode>
                <c:ptCount val="27"/>
                <c:pt idx="1">
                  <c:v>17</c:v>
                </c:pt>
                <c:pt idx="2">
                  <c:v>17</c:v>
                </c:pt>
                <c:pt idx="3">
                  <c:v>27</c:v>
                </c:pt>
                <c:pt idx="4">
                  <c:v>21</c:v>
                </c:pt>
                <c:pt idx="5">
                  <c:v>27</c:v>
                </c:pt>
                <c:pt idx="6">
                  <c:v>13</c:v>
                </c:pt>
                <c:pt idx="7">
                  <c:v>12</c:v>
                </c:pt>
                <c:pt idx="8">
                  <c:v>18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18</c:v>
                </c:pt>
                <c:pt idx="13">
                  <c:v>28</c:v>
                </c:pt>
                <c:pt idx="14">
                  <c:v>21</c:v>
                </c:pt>
                <c:pt idx="15">
                  <c:v>12</c:v>
                </c:pt>
                <c:pt idx="16">
                  <c:v>15</c:v>
                </c:pt>
                <c:pt idx="17">
                  <c:v>16</c:v>
                </c:pt>
                <c:pt idx="18">
                  <c:v>14</c:v>
                </c:pt>
                <c:pt idx="19">
                  <c:v>24</c:v>
                </c:pt>
                <c:pt idx="20">
                  <c:v>18</c:v>
                </c:pt>
                <c:pt idx="21">
                  <c:v>21</c:v>
                </c:pt>
                <c:pt idx="22">
                  <c:v>21</c:v>
                </c:pt>
                <c:pt idx="23">
                  <c:v>17</c:v>
                </c:pt>
                <c:pt idx="24">
                  <c:v>17</c:v>
                </c:pt>
                <c:pt idx="25">
                  <c:v>26</c:v>
                </c:pt>
                <c:pt idx="26">
                  <c:v>27</c:v>
                </c:pt>
              </c:numCache>
            </c:numRef>
          </c:xVal>
          <c:yVal>
            <c:numRef>
              <c:f>'BIS-10'!$F$2:$F$28</c:f>
              <c:numCache>
                <c:formatCode>General</c:formatCode>
                <c:ptCount val="27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4">
                  <c:v>952.27</c:v>
                </c:pt>
                <c:pt idx="5">
                  <c:v>1012.32</c:v>
                </c:pt>
                <c:pt idx="6">
                  <c:v>724.29</c:v>
                </c:pt>
                <c:pt idx="7">
                  <c:v>1129.94</c:v>
                </c:pt>
                <c:pt idx="8">
                  <c:v>1264.3399999999999</c:v>
                </c:pt>
                <c:pt idx="9">
                  <c:v>808.85</c:v>
                </c:pt>
                <c:pt idx="10">
                  <c:v>1627.89</c:v>
                </c:pt>
                <c:pt idx="11">
                  <c:v>440.17</c:v>
                </c:pt>
                <c:pt idx="12">
                  <c:v>1411.91</c:v>
                </c:pt>
                <c:pt idx="13">
                  <c:v>1183.1199999999999</c:v>
                </c:pt>
                <c:pt idx="14">
                  <c:v>641.14</c:v>
                </c:pt>
                <c:pt idx="15">
                  <c:v>1127.92</c:v>
                </c:pt>
                <c:pt idx="16">
                  <c:v>803.62</c:v>
                </c:pt>
                <c:pt idx="17">
                  <c:v>939.92</c:v>
                </c:pt>
                <c:pt idx="18">
                  <c:v>771.81</c:v>
                </c:pt>
                <c:pt idx="19">
                  <c:v>1266.79</c:v>
                </c:pt>
                <c:pt idx="20">
                  <c:v>828.46</c:v>
                </c:pt>
                <c:pt idx="21">
                  <c:v>1250.0999999999999</c:v>
                </c:pt>
                <c:pt idx="22">
                  <c:v>757.59</c:v>
                </c:pt>
                <c:pt idx="23">
                  <c:v>1394.13</c:v>
                </c:pt>
                <c:pt idx="24">
                  <c:v>1333.71</c:v>
                </c:pt>
                <c:pt idx="25">
                  <c:v>1200.1400000000001</c:v>
                </c:pt>
                <c:pt idx="26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A9-4BC5-8829-D62791793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025712"/>
        <c:axId val="862478848"/>
      </c:scatterChart>
      <c:valAx>
        <c:axId val="92202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2478848"/>
        <c:crosses val="autoZero"/>
        <c:crossBetween val="midCat"/>
      </c:valAx>
      <c:valAx>
        <c:axId val="862478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202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RT / Impulsivité motrice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820384951881013"/>
                  <c:y val="0.189148075240594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BPS!$E$2:$E$30</c:f>
              <c:numCache>
                <c:formatCode>General</c:formatCode>
                <c:ptCount val="29"/>
                <c:pt idx="0">
                  <c:v>17</c:v>
                </c:pt>
                <c:pt idx="1">
                  <c:v>27</c:v>
                </c:pt>
                <c:pt idx="2">
                  <c:v>17</c:v>
                </c:pt>
                <c:pt idx="3">
                  <c:v>19</c:v>
                </c:pt>
                <c:pt idx="4">
                  <c:v>12</c:v>
                </c:pt>
                <c:pt idx="5">
                  <c:v>21</c:v>
                </c:pt>
                <c:pt idx="6">
                  <c:v>13</c:v>
                </c:pt>
                <c:pt idx="7">
                  <c:v>15</c:v>
                </c:pt>
                <c:pt idx="8">
                  <c:v>14</c:v>
                </c:pt>
                <c:pt idx="9">
                  <c:v>21</c:v>
                </c:pt>
                <c:pt idx="10">
                  <c:v>13</c:v>
                </c:pt>
                <c:pt idx="11">
                  <c:v>21</c:v>
                </c:pt>
                <c:pt idx="12">
                  <c:v>14</c:v>
                </c:pt>
                <c:pt idx="13">
                  <c:v>15</c:v>
                </c:pt>
                <c:pt idx="14">
                  <c:v>18</c:v>
                </c:pt>
                <c:pt idx="15">
                  <c:v>16</c:v>
                </c:pt>
                <c:pt idx="16">
                  <c:v>21</c:v>
                </c:pt>
                <c:pt idx="17">
                  <c:v>27</c:v>
                </c:pt>
                <c:pt idx="18">
                  <c:v>12</c:v>
                </c:pt>
                <c:pt idx="19">
                  <c:v>28</c:v>
                </c:pt>
                <c:pt idx="20">
                  <c:v>26</c:v>
                </c:pt>
                <c:pt idx="21">
                  <c:v>21</c:v>
                </c:pt>
                <c:pt idx="22">
                  <c:v>18</c:v>
                </c:pt>
                <c:pt idx="23">
                  <c:v>24</c:v>
                </c:pt>
                <c:pt idx="24">
                  <c:v>27</c:v>
                </c:pt>
                <c:pt idx="25">
                  <c:v>17</c:v>
                </c:pt>
                <c:pt idx="26">
                  <c:v>17</c:v>
                </c:pt>
                <c:pt idx="27">
                  <c:v>18</c:v>
                </c:pt>
                <c:pt idx="28">
                  <c:v>15</c:v>
                </c:pt>
              </c:numCache>
            </c:numRef>
          </c:xVal>
          <c:yVal>
            <c:numRef>
              <c:f>BPS!$M$2:$M$30</c:f>
              <c:numCache>
                <c:formatCode>General</c:formatCode>
                <c:ptCount val="29"/>
                <c:pt idx="0">
                  <c:v>0.33</c:v>
                </c:pt>
                <c:pt idx="1">
                  <c:v>0.36</c:v>
                </c:pt>
                <c:pt idx="2">
                  <c:v>0.38</c:v>
                </c:pt>
                <c:pt idx="3">
                  <c:v>0.38</c:v>
                </c:pt>
                <c:pt idx="4">
                  <c:v>0.38</c:v>
                </c:pt>
                <c:pt idx="5">
                  <c:v>0.41</c:v>
                </c:pt>
                <c:pt idx="6">
                  <c:v>0.43</c:v>
                </c:pt>
                <c:pt idx="7">
                  <c:v>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03-4B17-9350-81712127A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630992"/>
        <c:axId val="2050636816"/>
      </c:scatterChart>
      <c:valAx>
        <c:axId val="2050630992"/>
        <c:scaling>
          <c:orientation val="minMax"/>
          <c:min val="7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0636816"/>
        <c:crosses val="autoZero"/>
        <c:crossBetween val="midCat"/>
      </c:valAx>
      <c:valAx>
        <c:axId val="2050636816"/>
        <c:scaling>
          <c:orientation val="minMax"/>
          <c:min val="0.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063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Impulsivité motrice / moy Go/NoGo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7483595800524935E-2"/>
                  <c:y val="-0.265634660250801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BPS!$E$2:$E$30</c:f>
              <c:numCache>
                <c:formatCode>General</c:formatCode>
                <c:ptCount val="29"/>
                <c:pt idx="0">
                  <c:v>17</c:v>
                </c:pt>
                <c:pt idx="1">
                  <c:v>27</c:v>
                </c:pt>
                <c:pt idx="2">
                  <c:v>17</c:v>
                </c:pt>
                <c:pt idx="3">
                  <c:v>19</c:v>
                </c:pt>
                <c:pt idx="4">
                  <c:v>12</c:v>
                </c:pt>
                <c:pt idx="5">
                  <c:v>21</c:v>
                </c:pt>
                <c:pt idx="6">
                  <c:v>13</c:v>
                </c:pt>
                <c:pt idx="7">
                  <c:v>15</c:v>
                </c:pt>
                <c:pt idx="8">
                  <c:v>14</c:v>
                </c:pt>
                <c:pt idx="9">
                  <c:v>21</c:v>
                </c:pt>
                <c:pt idx="10">
                  <c:v>13</c:v>
                </c:pt>
                <c:pt idx="11">
                  <c:v>21</c:v>
                </c:pt>
                <c:pt idx="12">
                  <c:v>14</c:v>
                </c:pt>
                <c:pt idx="13">
                  <c:v>15</c:v>
                </c:pt>
                <c:pt idx="14">
                  <c:v>18</c:v>
                </c:pt>
                <c:pt idx="15">
                  <c:v>16</c:v>
                </c:pt>
                <c:pt idx="16">
                  <c:v>21</c:v>
                </c:pt>
                <c:pt idx="17">
                  <c:v>27</c:v>
                </c:pt>
                <c:pt idx="18">
                  <c:v>12</c:v>
                </c:pt>
                <c:pt idx="19">
                  <c:v>28</c:v>
                </c:pt>
                <c:pt idx="20">
                  <c:v>26</c:v>
                </c:pt>
                <c:pt idx="21">
                  <c:v>21</c:v>
                </c:pt>
                <c:pt idx="22">
                  <c:v>18</c:v>
                </c:pt>
                <c:pt idx="23">
                  <c:v>24</c:v>
                </c:pt>
                <c:pt idx="24">
                  <c:v>27</c:v>
                </c:pt>
                <c:pt idx="25">
                  <c:v>17</c:v>
                </c:pt>
                <c:pt idx="26">
                  <c:v>17</c:v>
                </c:pt>
                <c:pt idx="27">
                  <c:v>18</c:v>
                </c:pt>
                <c:pt idx="28">
                  <c:v>15</c:v>
                </c:pt>
              </c:numCache>
            </c:numRef>
          </c:xVal>
          <c:yVal>
            <c:numRef>
              <c:f>BPS!$J$2:$J$30</c:f>
              <c:numCache>
                <c:formatCode>General</c:formatCode>
                <c:ptCount val="29"/>
                <c:pt idx="0">
                  <c:v>0.49</c:v>
                </c:pt>
                <c:pt idx="1">
                  <c:v>0.66</c:v>
                </c:pt>
                <c:pt idx="2">
                  <c:v>0.64</c:v>
                </c:pt>
                <c:pt idx="5">
                  <c:v>0.53</c:v>
                </c:pt>
                <c:pt idx="6">
                  <c:v>0.64</c:v>
                </c:pt>
                <c:pt idx="7">
                  <c:v>0.81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78-4286-878D-10C174B1F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621616"/>
        <c:axId val="1451607472"/>
      </c:scatterChart>
      <c:valAx>
        <c:axId val="1451621616"/>
        <c:scaling>
          <c:orientation val="minMax"/>
          <c:min val="1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1607472"/>
        <c:crosses val="autoZero"/>
        <c:crossBetween val="midCat"/>
      </c:valAx>
      <c:valAx>
        <c:axId val="1451607472"/>
        <c:scaling>
          <c:orientation val="minMax"/>
          <c:min val="0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162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Extraversion/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753932438828453"/>
                  <c:y val="-0.154493210841187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BPS!$C$2:$C$31</c:f>
              <c:numCache>
                <c:formatCode>General</c:formatCode>
                <c:ptCount val="30"/>
                <c:pt idx="0">
                  <c:v>555.07000000000005</c:v>
                </c:pt>
                <c:pt idx="1">
                  <c:v>1244.5</c:v>
                </c:pt>
                <c:pt idx="2">
                  <c:v>727.68</c:v>
                </c:pt>
                <c:pt idx="4">
                  <c:v>1127.92</c:v>
                </c:pt>
                <c:pt idx="6">
                  <c:v>820.36</c:v>
                </c:pt>
                <c:pt idx="7">
                  <c:v>808.85</c:v>
                </c:pt>
                <c:pt idx="8">
                  <c:v>440.17</c:v>
                </c:pt>
                <c:pt idx="9">
                  <c:v>641.14</c:v>
                </c:pt>
                <c:pt idx="10">
                  <c:v>724.29</c:v>
                </c:pt>
                <c:pt idx="11">
                  <c:v>757.59</c:v>
                </c:pt>
                <c:pt idx="12">
                  <c:v>771.81</c:v>
                </c:pt>
                <c:pt idx="13">
                  <c:v>803.62</c:v>
                </c:pt>
                <c:pt idx="14">
                  <c:v>828.46</c:v>
                </c:pt>
                <c:pt idx="15">
                  <c:v>939.92</c:v>
                </c:pt>
                <c:pt idx="16">
                  <c:v>952.27</c:v>
                </c:pt>
                <c:pt idx="17">
                  <c:v>1012.32</c:v>
                </c:pt>
                <c:pt idx="18">
                  <c:v>1129.94</c:v>
                </c:pt>
                <c:pt idx="19">
                  <c:v>1183.1199999999999</c:v>
                </c:pt>
                <c:pt idx="20">
                  <c:v>1200.1400000000001</c:v>
                </c:pt>
                <c:pt idx="21">
                  <c:v>1250.0999999999999</c:v>
                </c:pt>
                <c:pt idx="22">
                  <c:v>1264.3399999999999</c:v>
                </c:pt>
                <c:pt idx="23">
                  <c:v>1266.79</c:v>
                </c:pt>
                <c:pt idx="24">
                  <c:v>1276.5</c:v>
                </c:pt>
                <c:pt idx="25">
                  <c:v>1333.71</c:v>
                </c:pt>
                <c:pt idx="26">
                  <c:v>1394.13</c:v>
                </c:pt>
                <c:pt idx="27">
                  <c:v>1411.91</c:v>
                </c:pt>
                <c:pt idx="28">
                  <c:v>1627.89</c:v>
                </c:pt>
              </c:numCache>
            </c:numRef>
          </c:xVal>
          <c:yVal>
            <c:numRef>
              <c:f>BPS!$AD$2:$AD$31</c:f>
              <c:numCache>
                <c:formatCode>General</c:formatCode>
                <c:ptCount val="30"/>
                <c:pt idx="0">
                  <c:v>0.5</c:v>
                </c:pt>
                <c:pt idx="1">
                  <c:v>9.4318181818181829E-2</c:v>
                </c:pt>
                <c:pt idx="2">
                  <c:v>0.5</c:v>
                </c:pt>
                <c:pt idx="4">
                  <c:v>0.6</c:v>
                </c:pt>
                <c:pt idx="5">
                  <c:v>0.4</c:v>
                </c:pt>
                <c:pt idx="6">
                  <c:v>0.6</c:v>
                </c:pt>
                <c:pt idx="7">
                  <c:v>0.30681818181818182</c:v>
                </c:pt>
                <c:pt idx="8">
                  <c:v>0.4</c:v>
                </c:pt>
                <c:pt idx="9">
                  <c:v>0.2</c:v>
                </c:pt>
                <c:pt idx="10">
                  <c:v>0.6</c:v>
                </c:pt>
                <c:pt idx="11">
                  <c:v>0.1</c:v>
                </c:pt>
                <c:pt idx="12">
                  <c:v>0.2</c:v>
                </c:pt>
                <c:pt idx="13">
                  <c:v>0.1</c:v>
                </c:pt>
                <c:pt idx="14">
                  <c:v>0.5</c:v>
                </c:pt>
                <c:pt idx="15">
                  <c:v>0.7</c:v>
                </c:pt>
                <c:pt idx="16">
                  <c:v>0.2</c:v>
                </c:pt>
                <c:pt idx="17">
                  <c:v>0.8</c:v>
                </c:pt>
                <c:pt idx="18">
                  <c:v>0.1</c:v>
                </c:pt>
                <c:pt idx="19">
                  <c:v>0.4</c:v>
                </c:pt>
                <c:pt idx="20">
                  <c:v>0.5</c:v>
                </c:pt>
                <c:pt idx="21">
                  <c:v>0.5</c:v>
                </c:pt>
                <c:pt idx="22">
                  <c:v>0.9</c:v>
                </c:pt>
                <c:pt idx="23">
                  <c:v>0.5</c:v>
                </c:pt>
                <c:pt idx="24">
                  <c:v>0.2</c:v>
                </c:pt>
                <c:pt idx="25">
                  <c:v>0.8</c:v>
                </c:pt>
                <c:pt idx="26">
                  <c:v>0.5</c:v>
                </c:pt>
                <c:pt idx="27">
                  <c:v>0.5</c:v>
                </c:pt>
                <c:pt idx="28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5F-4534-B329-F16C68E7D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675615"/>
        <c:axId val="630673951"/>
      </c:scatterChart>
      <c:valAx>
        <c:axId val="63067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0673951"/>
        <c:crosses val="autoZero"/>
        <c:crossBetween val="midCat"/>
      </c:valAx>
      <c:valAx>
        <c:axId val="6306739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067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CV GoNoGo / Tendance à l'ennui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213444895166744"/>
                  <c:y val="-4.66853932800534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BPS!$B$2:$B$30</c:f>
              <c:numCache>
                <c:formatCode>General</c:formatCode>
                <c:ptCount val="29"/>
                <c:pt idx="0">
                  <c:v>104</c:v>
                </c:pt>
                <c:pt idx="1">
                  <c:v>107</c:v>
                </c:pt>
                <c:pt idx="2">
                  <c:v>103</c:v>
                </c:pt>
                <c:pt idx="3">
                  <c:v>107</c:v>
                </c:pt>
                <c:pt idx="4">
                  <c:v>120</c:v>
                </c:pt>
                <c:pt idx="5">
                  <c:v>128</c:v>
                </c:pt>
                <c:pt idx="6">
                  <c:v>85</c:v>
                </c:pt>
                <c:pt idx="7">
                  <c:v>121</c:v>
                </c:pt>
                <c:pt idx="8">
                  <c:v>119</c:v>
                </c:pt>
                <c:pt idx="9">
                  <c:v>91</c:v>
                </c:pt>
                <c:pt idx="10">
                  <c:v>116</c:v>
                </c:pt>
                <c:pt idx="11">
                  <c:v>104</c:v>
                </c:pt>
                <c:pt idx="12">
                  <c:v>77</c:v>
                </c:pt>
                <c:pt idx="13">
                  <c:v>95</c:v>
                </c:pt>
                <c:pt idx="14">
                  <c:v>85</c:v>
                </c:pt>
                <c:pt idx="15">
                  <c:v>93</c:v>
                </c:pt>
                <c:pt idx="16">
                  <c:v>112</c:v>
                </c:pt>
                <c:pt idx="17">
                  <c:v>129</c:v>
                </c:pt>
                <c:pt idx="18">
                  <c:v>92</c:v>
                </c:pt>
                <c:pt idx="19">
                  <c:v>113</c:v>
                </c:pt>
                <c:pt idx="20">
                  <c:v>132</c:v>
                </c:pt>
                <c:pt idx="21">
                  <c:v>123</c:v>
                </c:pt>
                <c:pt idx="22">
                  <c:v>112</c:v>
                </c:pt>
                <c:pt idx="23">
                  <c:v>139</c:v>
                </c:pt>
                <c:pt idx="24">
                  <c:v>113</c:v>
                </c:pt>
                <c:pt idx="25">
                  <c:v>137</c:v>
                </c:pt>
                <c:pt idx="26">
                  <c:v>104</c:v>
                </c:pt>
                <c:pt idx="27">
                  <c:v>126</c:v>
                </c:pt>
                <c:pt idx="28">
                  <c:v>96</c:v>
                </c:pt>
              </c:numCache>
            </c:numRef>
          </c:xVal>
          <c:yVal>
            <c:numRef>
              <c:f>BPS!$K$2:$K$30</c:f>
              <c:numCache>
                <c:formatCode>General</c:formatCode>
                <c:ptCount val="29"/>
                <c:pt idx="0">
                  <c:v>0.08</c:v>
                </c:pt>
                <c:pt idx="1">
                  <c:v>0.18</c:v>
                </c:pt>
                <c:pt idx="2">
                  <c:v>0.06</c:v>
                </c:pt>
                <c:pt idx="3">
                  <c:v>0.27</c:v>
                </c:pt>
                <c:pt idx="5">
                  <c:v>7.0000000000000007E-2</c:v>
                </c:pt>
                <c:pt idx="6">
                  <c:v>0.06</c:v>
                </c:pt>
                <c:pt idx="7">
                  <c:v>0.28999999999999998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7F-4D80-8110-89F9F5D5B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106415"/>
        <c:axId val="874109743"/>
      </c:scatterChart>
      <c:valAx>
        <c:axId val="87410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4109743"/>
        <c:crosses val="autoZero"/>
        <c:crossBetween val="midCat"/>
      </c:valAx>
      <c:valAx>
        <c:axId val="874109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4106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tendance à l'ennui / CV TPV 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008158355205599"/>
                  <c:y val="-0.426197142023913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BPS!$B$2:$B$31</c:f>
              <c:numCache>
                <c:formatCode>General</c:formatCode>
                <c:ptCount val="30"/>
                <c:pt idx="0">
                  <c:v>104</c:v>
                </c:pt>
                <c:pt idx="1">
                  <c:v>107</c:v>
                </c:pt>
                <c:pt idx="2">
                  <c:v>103</c:v>
                </c:pt>
                <c:pt idx="3">
                  <c:v>107</c:v>
                </c:pt>
                <c:pt idx="4">
                  <c:v>120</c:v>
                </c:pt>
                <c:pt idx="5">
                  <c:v>128</c:v>
                </c:pt>
                <c:pt idx="6">
                  <c:v>85</c:v>
                </c:pt>
                <c:pt idx="7">
                  <c:v>121</c:v>
                </c:pt>
                <c:pt idx="8">
                  <c:v>119</c:v>
                </c:pt>
                <c:pt idx="9">
                  <c:v>91</c:v>
                </c:pt>
                <c:pt idx="10">
                  <c:v>116</c:v>
                </c:pt>
                <c:pt idx="11">
                  <c:v>104</c:v>
                </c:pt>
                <c:pt idx="12">
                  <c:v>77</c:v>
                </c:pt>
                <c:pt idx="13">
                  <c:v>95</c:v>
                </c:pt>
                <c:pt idx="14">
                  <c:v>85</c:v>
                </c:pt>
                <c:pt idx="15">
                  <c:v>93</c:v>
                </c:pt>
                <c:pt idx="16">
                  <c:v>112</c:v>
                </c:pt>
                <c:pt idx="17">
                  <c:v>129</c:v>
                </c:pt>
                <c:pt idx="18">
                  <c:v>92</c:v>
                </c:pt>
                <c:pt idx="19">
                  <c:v>113</c:v>
                </c:pt>
                <c:pt idx="20">
                  <c:v>132</c:v>
                </c:pt>
                <c:pt idx="21">
                  <c:v>123</c:v>
                </c:pt>
                <c:pt idx="22">
                  <c:v>112</c:v>
                </c:pt>
                <c:pt idx="23">
                  <c:v>139</c:v>
                </c:pt>
                <c:pt idx="24">
                  <c:v>113</c:v>
                </c:pt>
                <c:pt idx="25">
                  <c:v>137</c:v>
                </c:pt>
                <c:pt idx="26">
                  <c:v>104</c:v>
                </c:pt>
                <c:pt idx="27">
                  <c:v>126</c:v>
                </c:pt>
                <c:pt idx="28">
                  <c:v>96</c:v>
                </c:pt>
              </c:numCache>
            </c:numRef>
          </c:xVal>
          <c:yVal>
            <c:numRef>
              <c:f>BPS!$AA$2:$AA$31</c:f>
              <c:numCache>
                <c:formatCode>0.00</c:formatCode>
                <c:ptCount val="30"/>
                <c:pt idx="0">
                  <c:v>0.2987388657769145</c:v>
                </c:pt>
                <c:pt idx="1">
                  <c:v>0.10500000000000001</c:v>
                </c:pt>
                <c:pt idx="2">
                  <c:v>0.19488530843536417</c:v>
                </c:pt>
                <c:pt idx="4">
                  <c:v>0.155</c:v>
                </c:pt>
                <c:pt idx="7">
                  <c:v>0.13</c:v>
                </c:pt>
                <c:pt idx="8">
                  <c:v>0.2635723605504261</c:v>
                </c:pt>
                <c:pt idx="9">
                  <c:v>0.27130752388374324</c:v>
                </c:pt>
                <c:pt idx="10">
                  <c:v>0.2</c:v>
                </c:pt>
                <c:pt idx="11">
                  <c:v>0.22</c:v>
                </c:pt>
                <c:pt idx="12">
                  <c:v>0.22618618391532119</c:v>
                </c:pt>
                <c:pt idx="13">
                  <c:v>0.1475549402808192</c:v>
                </c:pt>
                <c:pt idx="14">
                  <c:v>0.20500000000000002</c:v>
                </c:pt>
                <c:pt idx="15">
                  <c:v>0.215</c:v>
                </c:pt>
                <c:pt idx="16">
                  <c:v>9.5000000000000001E-2</c:v>
                </c:pt>
                <c:pt idx="17">
                  <c:v>0.16499999999999998</c:v>
                </c:pt>
                <c:pt idx="18">
                  <c:v>0.16</c:v>
                </c:pt>
                <c:pt idx="19">
                  <c:v>0.16840344988893338</c:v>
                </c:pt>
                <c:pt idx="20">
                  <c:v>0.10840508583399006</c:v>
                </c:pt>
                <c:pt idx="21">
                  <c:v>0.16</c:v>
                </c:pt>
                <c:pt idx="22">
                  <c:v>0.14000000000000001</c:v>
                </c:pt>
                <c:pt idx="23">
                  <c:v>0.12574829784647523</c:v>
                </c:pt>
                <c:pt idx="24">
                  <c:v>0.11</c:v>
                </c:pt>
                <c:pt idx="25">
                  <c:v>0.125</c:v>
                </c:pt>
                <c:pt idx="26">
                  <c:v>0.125</c:v>
                </c:pt>
                <c:pt idx="27">
                  <c:v>5.3769617948418891E-2</c:v>
                </c:pt>
                <c:pt idx="28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63-422A-83EE-E08D86893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32584"/>
        <c:axId val="585633240"/>
      </c:scatterChart>
      <c:valAx>
        <c:axId val="585632584"/>
        <c:scaling>
          <c:orientation val="minMax"/>
          <c:min val="4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5633240"/>
        <c:crosses val="autoZero"/>
        <c:crossBetween val="midCat"/>
      </c:valAx>
      <c:valAx>
        <c:axId val="58563324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5632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Tendance à l'ennui / différence taplen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569698662078355"/>
                  <c:y val="1.95349956246980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BPS!$B$2:$B$30</c:f>
              <c:numCache>
                <c:formatCode>General</c:formatCode>
                <c:ptCount val="29"/>
                <c:pt idx="0">
                  <c:v>104</c:v>
                </c:pt>
                <c:pt idx="1">
                  <c:v>107</c:v>
                </c:pt>
                <c:pt idx="2">
                  <c:v>103</c:v>
                </c:pt>
                <c:pt idx="3">
                  <c:v>107</c:v>
                </c:pt>
                <c:pt idx="4">
                  <c:v>120</c:v>
                </c:pt>
                <c:pt idx="5">
                  <c:v>128</c:v>
                </c:pt>
                <c:pt idx="6">
                  <c:v>85</c:v>
                </c:pt>
                <c:pt idx="7">
                  <c:v>121</c:v>
                </c:pt>
                <c:pt idx="8">
                  <c:v>119</c:v>
                </c:pt>
                <c:pt idx="9">
                  <c:v>91</c:v>
                </c:pt>
                <c:pt idx="10">
                  <c:v>116</c:v>
                </c:pt>
                <c:pt idx="11">
                  <c:v>104</c:v>
                </c:pt>
                <c:pt idx="12">
                  <c:v>77</c:v>
                </c:pt>
                <c:pt idx="13">
                  <c:v>95</c:v>
                </c:pt>
                <c:pt idx="14">
                  <c:v>85</c:v>
                </c:pt>
                <c:pt idx="15">
                  <c:v>93</c:v>
                </c:pt>
                <c:pt idx="16">
                  <c:v>112</c:v>
                </c:pt>
                <c:pt idx="17">
                  <c:v>129</c:v>
                </c:pt>
                <c:pt idx="18">
                  <c:v>92</c:v>
                </c:pt>
                <c:pt idx="19">
                  <c:v>113</c:v>
                </c:pt>
                <c:pt idx="20">
                  <c:v>132</c:v>
                </c:pt>
                <c:pt idx="21">
                  <c:v>123</c:v>
                </c:pt>
                <c:pt idx="22">
                  <c:v>112</c:v>
                </c:pt>
                <c:pt idx="23">
                  <c:v>139</c:v>
                </c:pt>
                <c:pt idx="24">
                  <c:v>113</c:v>
                </c:pt>
                <c:pt idx="25">
                  <c:v>137</c:v>
                </c:pt>
                <c:pt idx="26">
                  <c:v>104</c:v>
                </c:pt>
                <c:pt idx="27">
                  <c:v>126</c:v>
                </c:pt>
                <c:pt idx="28">
                  <c:v>96</c:v>
                </c:pt>
              </c:numCache>
            </c:numRef>
          </c:xVal>
          <c:yVal>
            <c:numRef>
              <c:f>BPS!$P$2:$P$30</c:f>
              <c:numCache>
                <c:formatCode>General</c:formatCode>
                <c:ptCount val="29"/>
                <c:pt idx="0">
                  <c:v>0.01</c:v>
                </c:pt>
                <c:pt idx="2">
                  <c:v>0</c:v>
                </c:pt>
                <c:pt idx="3">
                  <c:v>0.17</c:v>
                </c:pt>
                <c:pt idx="5">
                  <c:v>0.05</c:v>
                </c:pt>
                <c:pt idx="6">
                  <c:v>0.08</c:v>
                </c:pt>
                <c:pt idx="7">
                  <c:v>0.19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37-4BDA-B10F-E4676F8DD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405695"/>
        <c:axId val="621416095"/>
      </c:scatterChart>
      <c:valAx>
        <c:axId val="62140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416095"/>
        <c:crosses val="autoZero"/>
        <c:crossBetween val="midCat"/>
      </c:valAx>
      <c:valAx>
        <c:axId val="621416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405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CV GoNoGo / Taplen (erreur à la perception</a:t>
            </a:r>
            <a:r>
              <a:rPr lang="fr-FR" baseline="0"/>
              <a:t> du temps)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026564442602571"/>
                  <c:y val="2.38929440389294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BPS!$K$2:$K$30</c:f>
              <c:numCache>
                <c:formatCode>General</c:formatCode>
                <c:ptCount val="29"/>
                <c:pt idx="0">
                  <c:v>0.08</c:v>
                </c:pt>
                <c:pt idx="1">
                  <c:v>0.18</c:v>
                </c:pt>
                <c:pt idx="2">
                  <c:v>0.06</c:v>
                </c:pt>
                <c:pt idx="3">
                  <c:v>0.27</c:v>
                </c:pt>
                <c:pt idx="5">
                  <c:v>7.0000000000000007E-2</c:v>
                </c:pt>
                <c:pt idx="6">
                  <c:v>0.06</c:v>
                </c:pt>
                <c:pt idx="7">
                  <c:v>0.28999999999999998</c:v>
                </c:pt>
              </c:numCache>
            </c:numRef>
          </c:xVal>
          <c:yVal>
            <c:numRef>
              <c:f>BPS!$P$2:$P$30</c:f>
              <c:numCache>
                <c:formatCode>General</c:formatCode>
                <c:ptCount val="29"/>
                <c:pt idx="0">
                  <c:v>0.01</c:v>
                </c:pt>
                <c:pt idx="2">
                  <c:v>0</c:v>
                </c:pt>
                <c:pt idx="3">
                  <c:v>0.17</c:v>
                </c:pt>
                <c:pt idx="5">
                  <c:v>0.05</c:v>
                </c:pt>
                <c:pt idx="6">
                  <c:v>0.08</c:v>
                </c:pt>
                <c:pt idx="7">
                  <c:v>0.19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A7-4F95-A09F-FD83674B6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949407"/>
        <c:axId val="775714575"/>
      </c:scatterChart>
      <c:valAx>
        <c:axId val="67494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5714575"/>
        <c:crosses val="autoZero"/>
        <c:crossBetween val="midCat"/>
      </c:valAx>
      <c:valAx>
        <c:axId val="7757145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4949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RT / Moy Go No Go</a:t>
            </a:r>
            <a:r>
              <a:rPr lang="fr-FR" baseline="0"/>
              <a:t> = stabilité sujet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360586176727909"/>
                  <c:y val="0.381183842138355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BPS!$J$2:$J$30</c:f>
              <c:numCache>
                <c:formatCode>General</c:formatCode>
                <c:ptCount val="29"/>
                <c:pt idx="0">
                  <c:v>0.49</c:v>
                </c:pt>
                <c:pt idx="1">
                  <c:v>0.66</c:v>
                </c:pt>
                <c:pt idx="2">
                  <c:v>0.64</c:v>
                </c:pt>
                <c:pt idx="5">
                  <c:v>0.53</c:v>
                </c:pt>
                <c:pt idx="6">
                  <c:v>0.64</c:v>
                </c:pt>
                <c:pt idx="7">
                  <c:v>0.81</c:v>
                </c:pt>
              </c:numCache>
            </c:numRef>
          </c:xVal>
          <c:yVal>
            <c:numRef>
              <c:f>BPS!$M$2:$M$30</c:f>
              <c:numCache>
                <c:formatCode>General</c:formatCode>
                <c:ptCount val="29"/>
                <c:pt idx="0">
                  <c:v>0.33</c:v>
                </c:pt>
                <c:pt idx="1">
                  <c:v>0.36</c:v>
                </c:pt>
                <c:pt idx="2">
                  <c:v>0.38</c:v>
                </c:pt>
                <c:pt idx="3">
                  <c:v>0.38</c:v>
                </c:pt>
                <c:pt idx="4">
                  <c:v>0.38</c:v>
                </c:pt>
                <c:pt idx="5">
                  <c:v>0.41</c:v>
                </c:pt>
                <c:pt idx="6">
                  <c:v>0.43</c:v>
                </c:pt>
                <c:pt idx="7">
                  <c:v>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AA-4183-AF3D-452BE1140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045263"/>
        <c:axId val="1128054831"/>
      </c:scatterChart>
      <c:valAx>
        <c:axId val="1128045263"/>
        <c:scaling>
          <c:orientation val="minMax"/>
          <c:min val="0.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28054831"/>
        <c:crosses val="autoZero"/>
        <c:crossBetween val="midCat"/>
      </c:valAx>
      <c:valAx>
        <c:axId val="1128054831"/>
        <c:scaling>
          <c:orientation val="minMax"/>
          <c:min val="0.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28045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ysClr val="windowText" lastClr="000000"/>
                </a:solidFill>
              </a:rPr>
              <a:t>Perception lent-vif et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435651793525809"/>
                  <c:y val="0.191469087197433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BPS!$C$2:$C$31</c:f>
              <c:numCache>
                <c:formatCode>General</c:formatCode>
                <c:ptCount val="30"/>
                <c:pt idx="0">
                  <c:v>555.07000000000005</c:v>
                </c:pt>
                <c:pt idx="1">
                  <c:v>1244.5</c:v>
                </c:pt>
                <c:pt idx="2">
                  <c:v>727.68</c:v>
                </c:pt>
                <c:pt idx="4">
                  <c:v>1127.92</c:v>
                </c:pt>
                <c:pt idx="6">
                  <c:v>820.36</c:v>
                </c:pt>
                <c:pt idx="7">
                  <c:v>808.85</c:v>
                </c:pt>
                <c:pt idx="8">
                  <c:v>440.17</c:v>
                </c:pt>
                <c:pt idx="9">
                  <c:v>641.14</c:v>
                </c:pt>
                <c:pt idx="10">
                  <c:v>724.29</c:v>
                </c:pt>
                <c:pt idx="11">
                  <c:v>757.59</c:v>
                </c:pt>
                <c:pt idx="12">
                  <c:v>771.81</c:v>
                </c:pt>
                <c:pt idx="13">
                  <c:v>803.62</c:v>
                </c:pt>
                <c:pt idx="14">
                  <c:v>828.46</c:v>
                </c:pt>
                <c:pt idx="15">
                  <c:v>939.92</c:v>
                </c:pt>
                <c:pt idx="16">
                  <c:v>952.27</c:v>
                </c:pt>
                <c:pt idx="17">
                  <c:v>1012.32</c:v>
                </c:pt>
                <c:pt idx="18">
                  <c:v>1129.94</c:v>
                </c:pt>
                <c:pt idx="19">
                  <c:v>1183.1199999999999</c:v>
                </c:pt>
                <c:pt idx="20">
                  <c:v>1200.1400000000001</c:v>
                </c:pt>
                <c:pt idx="21">
                  <c:v>1250.0999999999999</c:v>
                </c:pt>
                <c:pt idx="22">
                  <c:v>1264.3399999999999</c:v>
                </c:pt>
                <c:pt idx="23">
                  <c:v>1266.79</c:v>
                </c:pt>
                <c:pt idx="24">
                  <c:v>1276.5</c:v>
                </c:pt>
                <c:pt idx="25">
                  <c:v>1333.71</c:v>
                </c:pt>
                <c:pt idx="26">
                  <c:v>1394.13</c:v>
                </c:pt>
                <c:pt idx="27">
                  <c:v>1411.91</c:v>
                </c:pt>
                <c:pt idx="28">
                  <c:v>1627.89</c:v>
                </c:pt>
              </c:numCache>
            </c:numRef>
          </c:xVal>
          <c:yVal>
            <c:numRef>
              <c:f>BPS!$AE$2:$AE$31</c:f>
              <c:numCache>
                <c:formatCode>0.00</c:formatCode>
                <c:ptCount val="30"/>
                <c:pt idx="0" formatCode="_(* #,##0.00_);_(* \(#,##0.00\);_(* &quot;-&quot;??_);_(@_)">
                  <c:v>0.7</c:v>
                </c:pt>
                <c:pt idx="1">
                  <c:v>4.2045454545454546E-2</c:v>
                </c:pt>
                <c:pt idx="2" formatCode="General">
                  <c:v>0.7</c:v>
                </c:pt>
                <c:pt idx="4" formatCode="_(* #,##0.00_);_(* \(#,##0.00\);_(* &quot;-&quot;??_);_(@_)">
                  <c:v>0.7</c:v>
                </c:pt>
                <c:pt idx="7">
                  <c:v>0.48863636363636365</c:v>
                </c:pt>
                <c:pt idx="8" formatCode="_(* #,##0.00_);_(* \(#,##0.00\);_(* &quot;-&quot;??_);_(@_)">
                  <c:v>0.8</c:v>
                </c:pt>
                <c:pt idx="9" formatCode="_(* #,##0.00_);_(* \(#,##0.00\);_(* &quot;-&quot;??_);_(@_)">
                  <c:v>0.8</c:v>
                </c:pt>
                <c:pt idx="10" formatCode="_(* #,##0.00_);_(* \(#,##0.00\);_(* &quot;-&quot;??_);_(@_)">
                  <c:v>0.9</c:v>
                </c:pt>
                <c:pt idx="11" formatCode="General">
                  <c:v>0.9</c:v>
                </c:pt>
                <c:pt idx="12" formatCode="_(* #,##0.00_);_(* \(#,##0.00\);_(* &quot;-&quot;??_);_(@_)">
                  <c:v>0.6</c:v>
                </c:pt>
                <c:pt idx="13" formatCode="General">
                  <c:v>1</c:v>
                </c:pt>
                <c:pt idx="14" formatCode="General">
                  <c:v>0.6</c:v>
                </c:pt>
                <c:pt idx="15" formatCode="_(* #,##0.00_);_(* \(#,##0.00\);_(* &quot;-&quot;??_);_(@_)">
                  <c:v>0.6</c:v>
                </c:pt>
                <c:pt idx="16" formatCode="_(* #,##0.00_);_(* \(#,##0.00\);_(* &quot;-&quot;??_);_(@_)">
                  <c:v>0.8</c:v>
                </c:pt>
                <c:pt idx="17" formatCode="_(* #,##0.00_);_(* \(#,##0.00\);_(* &quot;-&quot;??_);_(@_)">
                  <c:v>0.8</c:v>
                </c:pt>
                <c:pt idx="18" formatCode="_(* #,##0.00_);_(* \(#,##0.00\);_(* &quot;-&quot;??_);_(@_)">
                  <c:v>0.7</c:v>
                </c:pt>
                <c:pt idx="19" formatCode="_(* #,##0.00_);_(* \(#,##0.00\);_(* &quot;-&quot;??_);_(@_)">
                  <c:v>0.9</c:v>
                </c:pt>
                <c:pt idx="20" formatCode="General">
                  <c:v>0.9</c:v>
                </c:pt>
                <c:pt idx="21" formatCode="_(* #,##0.00_);_(* \(#,##0.00\);_(* &quot;-&quot;??_);_(@_)">
                  <c:v>0.4</c:v>
                </c:pt>
                <c:pt idx="22" formatCode="_(* #,##0.00_);_(* \(#,##0.00\);_(* &quot;-&quot;??_);_(@_)">
                  <c:v>0.9</c:v>
                </c:pt>
                <c:pt idx="23" formatCode="_(* #,##0.00_);_(* \(#,##0.00\);_(* &quot;-&quot;??_);_(@_)">
                  <c:v>0.8</c:v>
                </c:pt>
                <c:pt idx="24" formatCode="_(* #,##0.00_);_(* \(#,##0.00\);_(* &quot;-&quot;??_);_(@_)">
                  <c:v>0.6</c:v>
                </c:pt>
                <c:pt idx="25" formatCode="_(* #,##0.00_);_(* \(#,##0.00\);_(* &quot;-&quot;??_);_(@_)">
                  <c:v>0.6</c:v>
                </c:pt>
                <c:pt idx="26" formatCode="General">
                  <c:v>0.9</c:v>
                </c:pt>
                <c:pt idx="27" formatCode="_(* #,##0.00_);_(* \(#,##0.00\);_(* &quot;-&quot;??_);_(@_)">
                  <c:v>0.9</c:v>
                </c:pt>
                <c:pt idx="28" formatCode="_(* #,##0.00_);_(* \(#,##0.00\);_(* &quot;-&quot;??_);_(@_)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9A-4296-8E7B-1B5DD169E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766304"/>
        <c:axId val="1954751744"/>
      </c:scatterChart>
      <c:valAx>
        <c:axId val="195476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4751744"/>
        <c:crosses val="autoZero"/>
        <c:crossBetween val="midCat"/>
      </c:valAx>
      <c:valAx>
        <c:axId val="1954751744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476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CV GoNoGo /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661701662292216"/>
                  <c:y val="-7.883129192184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BPS!$C$2:$C$30</c:f>
              <c:numCache>
                <c:formatCode>General</c:formatCode>
                <c:ptCount val="29"/>
                <c:pt idx="0">
                  <c:v>555.07000000000005</c:v>
                </c:pt>
                <c:pt idx="1">
                  <c:v>1244.5</c:v>
                </c:pt>
                <c:pt idx="2">
                  <c:v>727.68</c:v>
                </c:pt>
                <c:pt idx="4">
                  <c:v>1127.92</c:v>
                </c:pt>
                <c:pt idx="6">
                  <c:v>820.36</c:v>
                </c:pt>
                <c:pt idx="7">
                  <c:v>808.85</c:v>
                </c:pt>
                <c:pt idx="8">
                  <c:v>440.17</c:v>
                </c:pt>
                <c:pt idx="9">
                  <c:v>641.14</c:v>
                </c:pt>
                <c:pt idx="10">
                  <c:v>724.29</c:v>
                </c:pt>
                <c:pt idx="11">
                  <c:v>757.59</c:v>
                </c:pt>
                <c:pt idx="12">
                  <c:v>771.81</c:v>
                </c:pt>
                <c:pt idx="13">
                  <c:v>803.62</c:v>
                </c:pt>
                <c:pt idx="14">
                  <c:v>828.46</c:v>
                </c:pt>
                <c:pt idx="15">
                  <c:v>939.92</c:v>
                </c:pt>
                <c:pt idx="16">
                  <c:v>952.27</c:v>
                </c:pt>
                <c:pt idx="17">
                  <c:v>1012.32</c:v>
                </c:pt>
                <c:pt idx="18">
                  <c:v>1129.94</c:v>
                </c:pt>
                <c:pt idx="19">
                  <c:v>1183.1199999999999</c:v>
                </c:pt>
                <c:pt idx="20">
                  <c:v>1200.1400000000001</c:v>
                </c:pt>
                <c:pt idx="21">
                  <c:v>1250.0999999999999</c:v>
                </c:pt>
                <c:pt idx="22">
                  <c:v>1264.3399999999999</c:v>
                </c:pt>
                <c:pt idx="23">
                  <c:v>1266.79</c:v>
                </c:pt>
                <c:pt idx="24">
                  <c:v>1276.5</c:v>
                </c:pt>
                <c:pt idx="25">
                  <c:v>1333.71</c:v>
                </c:pt>
                <c:pt idx="26">
                  <c:v>1394.13</c:v>
                </c:pt>
                <c:pt idx="27">
                  <c:v>1411.91</c:v>
                </c:pt>
                <c:pt idx="28">
                  <c:v>1627.89</c:v>
                </c:pt>
              </c:numCache>
            </c:numRef>
          </c:xVal>
          <c:yVal>
            <c:numRef>
              <c:f>BPS!$K$2:$K$30</c:f>
              <c:numCache>
                <c:formatCode>General</c:formatCode>
                <c:ptCount val="29"/>
                <c:pt idx="0">
                  <c:v>0.08</c:v>
                </c:pt>
                <c:pt idx="1">
                  <c:v>0.18</c:v>
                </c:pt>
                <c:pt idx="2">
                  <c:v>0.06</c:v>
                </c:pt>
                <c:pt idx="3">
                  <c:v>0.27</c:v>
                </c:pt>
                <c:pt idx="5">
                  <c:v>7.0000000000000007E-2</c:v>
                </c:pt>
                <c:pt idx="6">
                  <c:v>0.06</c:v>
                </c:pt>
                <c:pt idx="7">
                  <c:v>0.28999999999999998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2D-4D40-88D2-5BA7CBBE4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959647"/>
        <c:axId val="1201953407"/>
      </c:scatterChart>
      <c:valAx>
        <c:axId val="120195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1953407"/>
        <c:crosses val="autoZero"/>
        <c:crossBetween val="midCat"/>
      </c:valAx>
      <c:valAx>
        <c:axId val="1201953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1959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Total impulsivité /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3275153105861764E-2"/>
                  <c:y val="-0.237637795275590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'BIS-10'!$E$2:$E$28</c:f>
              <c:numCache>
                <c:formatCode>General</c:formatCode>
                <c:ptCount val="27"/>
                <c:pt idx="1">
                  <c:v>56</c:v>
                </c:pt>
                <c:pt idx="2">
                  <c:v>67</c:v>
                </c:pt>
                <c:pt idx="3">
                  <c:v>77</c:v>
                </c:pt>
                <c:pt idx="4">
                  <c:v>79</c:v>
                </c:pt>
                <c:pt idx="5">
                  <c:v>73</c:v>
                </c:pt>
                <c:pt idx="6">
                  <c:v>36</c:v>
                </c:pt>
                <c:pt idx="7">
                  <c:v>40</c:v>
                </c:pt>
                <c:pt idx="8">
                  <c:v>52</c:v>
                </c:pt>
                <c:pt idx="9">
                  <c:v>59</c:v>
                </c:pt>
                <c:pt idx="10">
                  <c:v>51</c:v>
                </c:pt>
                <c:pt idx="11">
                  <c:v>55</c:v>
                </c:pt>
                <c:pt idx="12">
                  <c:v>63</c:v>
                </c:pt>
                <c:pt idx="13">
                  <c:v>71</c:v>
                </c:pt>
                <c:pt idx="14">
                  <c:v>51</c:v>
                </c:pt>
                <c:pt idx="15">
                  <c:v>56</c:v>
                </c:pt>
                <c:pt idx="16">
                  <c:v>47</c:v>
                </c:pt>
                <c:pt idx="17">
                  <c:v>42</c:v>
                </c:pt>
                <c:pt idx="18">
                  <c:v>47</c:v>
                </c:pt>
                <c:pt idx="19">
                  <c:v>71</c:v>
                </c:pt>
                <c:pt idx="20">
                  <c:v>37</c:v>
                </c:pt>
                <c:pt idx="21">
                  <c:v>58</c:v>
                </c:pt>
                <c:pt idx="22">
                  <c:v>63</c:v>
                </c:pt>
                <c:pt idx="23">
                  <c:v>37</c:v>
                </c:pt>
                <c:pt idx="24">
                  <c:v>54</c:v>
                </c:pt>
                <c:pt idx="25">
                  <c:v>68</c:v>
                </c:pt>
                <c:pt idx="26">
                  <c:v>58</c:v>
                </c:pt>
              </c:numCache>
            </c:numRef>
          </c:xVal>
          <c:yVal>
            <c:numRef>
              <c:f>'BIS-10'!$F$2:$F$28</c:f>
              <c:numCache>
                <c:formatCode>General</c:formatCode>
                <c:ptCount val="27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4">
                  <c:v>952.27</c:v>
                </c:pt>
                <c:pt idx="5">
                  <c:v>1012.32</c:v>
                </c:pt>
                <c:pt idx="6">
                  <c:v>724.29</c:v>
                </c:pt>
                <c:pt idx="7">
                  <c:v>1129.94</c:v>
                </c:pt>
                <c:pt idx="8">
                  <c:v>1264.3399999999999</c:v>
                </c:pt>
                <c:pt idx="9">
                  <c:v>808.85</c:v>
                </c:pt>
                <c:pt idx="10">
                  <c:v>1627.89</c:v>
                </c:pt>
                <c:pt idx="11">
                  <c:v>440.17</c:v>
                </c:pt>
                <c:pt idx="12">
                  <c:v>1411.91</c:v>
                </c:pt>
                <c:pt idx="13">
                  <c:v>1183.1199999999999</c:v>
                </c:pt>
                <c:pt idx="14">
                  <c:v>641.14</c:v>
                </c:pt>
                <c:pt idx="15">
                  <c:v>1127.92</c:v>
                </c:pt>
                <c:pt idx="16">
                  <c:v>803.62</c:v>
                </c:pt>
                <c:pt idx="17">
                  <c:v>939.92</c:v>
                </c:pt>
                <c:pt idx="18">
                  <c:v>771.81</c:v>
                </c:pt>
                <c:pt idx="19">
                  <c:v>1266.79</c:v>
                </c:pt>
                <c:pt idx="20">
                  <c:v>828.46</c:v>
                </c:pt>
                <c:pt idx="21">
                  <c:v>1250.0999999999999</c:v>
                </c:pt>
                <c:pt idx="22">
                  <c:v>757.59</c:v>
                </c:pt>
                <c:pt idx="23">
                  <c:v>1394.13</c:v>
                </c:pt>
                <c:pt idx="24">
                  <c:v>1333.71</c:v>
                </c:pt>
                <c:pt idx="25">
                  <c:v>1200.1400000000001</c:v>
                </c:pt>
                <c:pt idx="26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67-499B-811D-34E8688C7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184288"/>
        <c:axId val="868185120"/>
      </c:scatterChart>
      <c:valAx>
        <c:axId val="86818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8185120"/>
        <c:crosses val="autoZero"/>
        <c:crossBetween val="midCat"/>
      </c:valAx>
      <c:valAx>
        <c:axId val="868185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818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patient-impatient/taplen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659405074365705"/>
                  <c:y val="3.2921770195392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BPS!$P$2:$P$31</c:f>
              <c:numCache>
                <c:formatCode>General</c:formatCode>
                <c:ptCount val="30"/>
                <c:pt idx="0">
                  <c:v>0.01</c:v>
                </c:pt>
                <c:pt idx="2">
                  <c:v>0</c:v>
                </c:pt>
                <c:pt idx="3">
                  <c:v>0.17</c:v>
                </c:pt>
                <c:pt idx="5">
                  <c:v>0.05</c:v>
                </c:pt>
                <c:pt idx="6">
                  <c:v>0.08</c:v>
                </c:pt>
                <c:pt idx="7">
                  <c:v>0.19</c:v>
                </c:pt>
              </c:numCache>
            </c:numRef>
          </c:xVal>
          <c:yVal>
            <c:numRef>
              <c:f>BPS!$AI$2:$AI$31</c:f>
              <c:numCache>
                <c:formatCode>0.00</c:formatCode>
                <c:ptCount val="30"/>
                <c:pt idx="0" formatCode="_(* #,##0.00_);_(* \(#,##0.00\);_(* &quot;-&quot;??_);_(@_)">
                  <c:v>0.9</c:v>
                </c:pt>
                <c:pt idx="1">
                  <c:v>2.2727272727272731E-3</c:v>
                </c:pt>
                <c:pt idx="2" formatCode="General">
                  <c:v>0.4</c:v>
                </c:pt>
                <c:pt idx="3">
                  <c:v>0.36363636363636365</c:v>
                </c:pt>
                <c:pt idx="4" formatCode="_(* #,##0.00_);_(* \(#,##0.00\);_(* &quot;-&quot;??_);_(@_)">
                  <c:v>0.3</c:v>
                </c:pt>
                <c:pt idx="7">
                  <c:v>0.43181818181818182</c:v>
                </c:pt>
                <c:pt idx="8" formatCode="_(* #,##0.00_);_(* \(#,##0.00\);_(* &quot;-&quot;??_);_(@_)">
                  <c:v>0.2</c:v>
                </c:pt>
                <c:pt idx="9" formatCode="_(* #,##0.00_);_(* \(#,##0.00\);_(* &quot;-&quot;??_);_(@_)">
                  <c:v>0.3</c:v>
                </c:pt>
                <c:pt idx="10" formatCode="_(* #,##0.00_);_(* \(#,##0.00\);_(* &quot;-&quot;??_);_(@_)">
                  <c:v>0.5</c:v>
                </c:pt>
                <c:pt idx="11" formatCode="General">
                  <c:v>0.2</c:v>
                </c:pt>
                <c:pt idx="12" formatCode="_(* #,##0.00_);_(* \(#,##0.00\);_(* &quot;-&quot;??_);_(@_)">
                  <c:v>0.5</c:v>
                </c:pt>
                <c:pt idx="13" formatCode="General">
                  <c:v>0.8</c:v>
                </c:pt>
                <c:pt idx="14" formatCode="General">
                  <c:v>0.2</c:v>
                </c:pt>
                <c:pt idx="15" formatCode="_(* #,##0.00_);_(* \(#,##0.00\);_(* &quot;-&quot;??_);_(@_)">
                  <c:v>0.3</c:v>
                </c:pt>
                <c:pt idx="16" formatCode="_(* #,##0.00_);_(* \(#,##0.00\);_(* &quot;-&quot;??_);_(@_)">
                  <c:v>0.7</c:v>
                </c:pt>
                <c:pt idx="17" formatCode="_(* #,##0.00_);_(* \(#,##0.00\);_(* &quot;-&quot;??_);_(@_)">
                  <c:v>0.7</c:v>
                </c:pt>
                <c:pt idx="18" formatCode="_(* #,##0.00_);_(* \(#,##0.00\);_(* &quot;-&quot;??_);_(@_)">
                  <c:v>0.1</c:v>
                </c:pt>
                <c:pt idx="19" formatCode="_(* #,##0.00_);_(* \(#,##0.00\);_(* &quot;-&quot;??_);_(@_)">
                  <c:v>0.6</c:v>
                </c:pt>
                <c:pt idx="20" formatCode="General">
                  <c:v>0.6</c:v>
                </c:pt>
                <c:pt idx="21" formatCode="_(* #,##0.00_);_(* \(#,##0.00\);_(* &quot;-&quot;??_);_(@_)">
                  <c:v>0.9</c:v>
                </c:pt>
                <c:pt idx="22" formatCode="_(* #,##0.00_);_(* \(#,##0.00\);_(* &quot;-&quot;??_);_(@_)">
                  <c:v>0.9</c:v>
                </c:pt>
                <c:pt idx="23" formatCode="_(* #,##0.00_);_(* \(#,##0.00\);_(* &quot;-&quot;??_);_(@_)">
                  <c:v>0.6</c:v>
                </c:pt>
                <c:pt idx="24" formatCode="_(* #,##0.00_);_(* \(#,##0.00\);_(* &quot;-&quot;??_);_(@_)">
                  <c:v>0.3</c:v>
                </c:pt>
                <c:pt idx="25" formatCode="_(* #,##0.00_);_(* \(#,##0.00\);_(* &quot;-&quot;??_);_(@_)">
                  <c:v>0.4</c:v>
                </c:pt>
                <c:pt idx="26" formatCode="General">
                  <c:v>0.2</c:v>
                </c:pt>
                <c:pt idx="27" formatCode="_(* #,##0.00_);_(* \(#,##0.00\);_(* &quot;-&quot;??_);_(@_)">
                  <c:v>0.3</c:v>
                </c:pt>
                <c:pt idx="28" formatCode="_(* #,##0.00_);_(* \(#,##0.00\);_(* &quot;-&quot;??_);_(@_)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B9-4023-88FE-2DBB42D61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983135"/>
        <c:axId val="1307966079"/>
      </c:scatterChart>
      <c:valAx>
        <c:axId val="130798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966079"/>
        <c:crosses val="autoZero"/>
        <c:crossBetween val="midCat"/>
      </c:valAx>
      <c:valAx>
        <c:axId val="1307966079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983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 impatient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9103674540682415E-2"/>
                  <c:y val="-0.175764800233304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Perso!$D$2:$D$29</c:f>
              <c:numCache>
                <c:formatCode>General</c:formatCode>
                <c:ptCount val="28"/>
                <c:pt idx="0">
                  <c:v>0.2</c:v>
                </c:pt>
                <c:pt idx="1">
                  <c:v>0.4</c:v>
                </c:pt>
                <c:pt idx="2" formatCode="_(* #,##0.00_);_(* \(#,##0.00\);_(* &quot;-&quot;??_);_(@_)">
                  <c:v>0.9</c:v>
                </c:pt>
                <c:pt idx="3" formatCode="0.00">
                  <c:v>2.2727272727272731E-3</c:v>
                </c:pt>
                <c:pt idx="4" formatCode="0.00">
                  <c:v>0.8</c:v>
                </c:pt>
                <c:pt idx="5" formatCode="_(* #,##0.00_);_(* \(#,##0.00\);_(* &quot;-&quot;??_);_(@_)">
                  <c:v>0.7</c:v>
                </c:pt>
                <c:pt idx="6" formatCode="_(* #,##0.00_);_(* \(#,##0.00\);_(* &quot;-&quot;??_);_(@_)">
                  <c:v>0.7</c:v>
                </c:pt>
                <c:pt idx="7" formatCode="_(* #,##0.00_);_(* \(#,##0.00\);_(* &quot;-&quot;??_);_(@_)">
                  <c:v>0.5</c:v>
                </c:pt>
                <c:pt idx="8" formatCode="_(* #,##0.00_);_(* \(#,##0.00\);_(* &quot;-&quot;??_);_(@_)">
                  <c:v>0.1</c:v>
                </c:pt>
                <c:pt idx="9" formatCode="_(* #,##0.00_);_(* \(#,##0.00\);_(* &quot;-&quot;??_);_(@_)">
                  <c:v>0.9</c:v>
                </c:pt>
                <c:pt idx="10" formatCode="0.00">
                  <c:v>0.43181818181818182</c:v>
                </c:pt>
                <c:pt idx="11" formatCode="_(* #,##0.00_);_(* \(#,##0.00\);_(* &quot;-&quot;??_);_(@_)">
                  <c:v>0.2</c:v>
                </c:pt>
                <c:pt idx="12" formatCode="_(* #,##0.00_);_(* \(#,##0.00\);_(* &quot;-&quot;??_);_(@_)">
                  <c:v>0.2</c:v>
                </c:pt>
                <c:pt idx="13" formatCode="_(* #,##0.00_);_(* \(#,##0.00\);_(* &quot;-&quot;??_);_(@_)">
                  <c:v>0.3</c:v>
                </c:pt>
                <c:pt idx="14" formatCode="_(* #,##0.00_);_(* \(#,##0.00\);_(* &quot;-&quot;??_);_(@_)">
                  <c:v>0.6</c:v>
                </c:pt>
                <c:pt idx="15" formatCode="_(* #,##0.00_);_(* \(#,##0.00\);_(* &quot;-&quot;??_);_(@_)">
                  <c:v>0.3</c:v>
                </c:pt>
                <c:pt idx="16" formatCode="_(* #,##0.00_);_(* \(#,##0.00\);_(* &quot;-&quot;??_);_(@_)">
                  <c:v>0.3</c:v>
                </c:pt>
                <c:pt idx="17">
                  <c:v>0.8</c:v>
                </c:pt>
                <c:pt idx="18" formatCode="_(* #,##0.00_);_(* \(#,##0.00\);_(* &quot;-&quot;??_);_(@_)">
                  <c:v>0.3</c:v>
                </c:pt>
                <c:pt idx="19" formatCode="_(* #,##0.00_);_(* \(#,##0.00\);_(* &quot;-&quot;??_);_(@_)">
                  <c:v>0.5</c:v>
                </c:pt>
                <c:pt idx="20" formatCode="_(* #,##0.00_);_(* \(#,##0.00\);_(* &quot;-&quot;??_);_(@_)">
                  <c:v>0.6</c:v>
                </c:pt>
                <c:pt idx="21">
                  <c:v>0.2</c:v>
                </c:pt>
                <c:pt idx="22" formatCode="_(* #,##0.00_);_(* \(#,##0.00\);_(* &quot;-&quot;??_);_(@_)">
                  <c:v>0.9</c:v>
                </c:pt>
                <c:pt idx="23">
                  <c:v>0.2</c:v>
                </c:pt>
                <c:pt idx="24">
                  <c:v>0.2</c:v>
                </c:pt>
                <c:pt idx="25" formatCode="_(* #,##0.00_);_(* \(#,##0.00\);_(* &quot;-&quot;??_);_(@_)">
                  <c:v>0.4</c:v>
                </c:pt>
                <c:pt idx="26">
                  <c:v>0.6</c:v>
                </c:pt>
                <c:pt idx="27" formatCode="_(* #,##0.00_);_(* \(#,##0.00\);_(* &quot;-&quot;??_);_(@_)">
                  <c:v>0.3</c:v>
                </c:pt>
              </c:numCache>
            </c:numRef>
          </c:xVal>
          <c:yVal>
            <c:numRef>
              <c:f>Perso!$AB$2:$AB$29</c:f>
              <c:numCache>
                <c:formatCode>General</c:formatCode>
                <c:ptCount val="28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5">
                  <c:v>952.27</c:v>
                </c:pt>
                <c:pt idx="6">
                  <c:v>1012.32</c:v>
                </c:pt>
                <c:pt idx="7">
                  <c:v>724.29</c:v>
                </c:pt>
                <c:pt idx="8">
                  <c:v>1129.94</c:v>
                </c:pt>
                <c:pt idx="9">
                  <c:v>1264.3399999999999</c:v>
                </c:pt>
                <c:pt idx="10">
                  <c:v>808.85</c:v>
                </c:pt>
                <c:pt idx="11">
                  <c:v>1627.89</c:v>
                </c:pt>
                <c:pt idx="12">
                  <c:v>440.17</c:v>
                </c:pt>
                <c:pt idx="13">
                  <c:v>1411.91</c:v>
                </c:pt>
                <c:pt idx="14">
                  <c:v>1183.1199999999999</c:v>
                </c:pt>
                <c:pt idx="15">
                  <c:v>641.14</c:v>
                </c:pt>
                <c:pt idx="16">
                  <c:v>1127.92</c:v>
                </c:pt>
                <c:pt idx="17">
                  <c:v>803.62</c:v>
                </c:pt>
                <c:pt idx="18">
                  <c:v>939.92</c:v>
                </c:pt>
                <c:pt idx="19">
                  <c:v>771.81</c:v>
                </c:pt>
                <c:pt idx="20">
                  <c:v>1266.79</c:v>
                </c:pt>
                <c:pt idx="21">
                  <c:v>828.46</c:v>
                </c:pt>
                <c:pt idx="22">
                  <c:v>1250.0999999999999</c:v>
                </c:pt>
                <c:pt idx="23">
                  <c:v>757.59</c:v>
                </c:pt>
                <c:pt idx="24">
                  <c:v>1394.13</c:v>
                </c:pt>
                <c:pt idx="25">
                  <c:v>1333.71</c:v>
                </c:pt>
                <c:pt idx="26">
                  <c:v>1200.1400000000001</c:v>
                </c:pt>
                <c:pt idx="27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7E-4FD0-8CEA-1217BE1C8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131408"/>
        <c:axId val="1005130992"/>
      </c:scatterChart>
      <c:valAx>
        <c:axId val="100513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5130992"/>
        <c:crosses val="autoZero"/>
        <c:crossBetween val="midCat"/>
      </c:valAx>
      <c:valAx>
        <c:axId val="1005130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513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Réfléchit impulsif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4844488188976382E-2"/>
                  <c:y val="0.299988699329250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Perso!$C$2:$C$29</c:f>
              <c:numCache>
                <c:formatCode>General</c:formatCode>
                <c:ptCount val="28"/>
                <c:pt idx="0">
                  <c:v>0.2</c:v>
                </c:pt>
                <c:pt idx="1">
                  <c:v>0.3</c:v>
                </c:pt>
                <c:pt idx="2" formatCode="_(* #,##0.00_);_(* \(#,##0.00\);_(* &quot;-&quot;??_);_(@_)">
                  <c:v>0.4</c:v>
                </c:pt>
                <c:pt idx="3" formatCode="0.00">
                  <c:v>1.8181818181818184E-2</c:v>
                </c:pt>
                <c:pt idx="4" formatCode="0.00">
                  <c:v>0.3</c:v>
                </c:pt>
                <c:pt idx="5" formatCode="_(* #,##0.00_);_(* \(#,##0.00\);_(* &quot;-&quot;??_);_(@_)">
                  <c:v>0.5</c:v>
                </c:pt>
                <c:pt idx="6" formatCode="_(* #,##0.00_);_(* \(#,##0.00\);_(* &quot;-&quot;??_);_(@_)">
                  <c:v>0.8</c:v>
                </c:pt>
                <c:pt idx="7" formatCode="_(* #,##0.00_);_(* \(#,##0.00\);_(* &quot;-&quot;??_);_(@_)">
                  <c:v>0.3</c:v>
                </c:pt>
                <c:pt idx="8" formatCode="_(* #,##0.00_);_(* \(#,##0.00\);_(* &quot;-&quot;??_);_(@_)">
                  <c:v>0.1</c:v>
                </c:pt>
                <c:pt idx="9" formatCode="_(* #,##0.00_);_(* \(#,##0.00\);_(* &quot;-&quot;??_);_(@_)">
                  <c:v>0.8</c:v>
                </c:pt>
                <c:pt idx="10" formatCode="0.00">
                  <c:v>0.44318181818181818</c:v>
                </c:pt>
                <c:pt idx="11" formatCode="_(* #,##0.00_);_(* \(#,##0.00\);_(* &quot;-&quot;??_);_(@_)">
                  <c:v>0.2</c:v>
                </c:pt>
                <c:pt idx="12" formatCode="_(* #,##0.00_);_(* \(#,##0.00\);_(* &quot;-&quot;??_);_(@_)">
                  <c:v>0.2</c:v>
                </c:pt>
                <c:pt idx="13" formatCode="_(* #,##0.00_);_(* \(#,##0.00\);_(* &quot;-&quot;??_);_(@_)">
                  <c:v>0.2</c:v>
                </c:pt>
                <c:pt idx="14" formatCode="_(* #,##0.00_);_(* \(#,##0.00\);_(* &quot;-&quot;??_);_(@_)">
                  <c:v>0.8</c:v>
                </c:pt>
                <c:pt idx="15" formatCode="_(* #,##0.00_);_(* \(#,##0.00\);_(* &quot;-&quot;??_);_(@_)">
                  <c:v>0.3</c:v>
                </c:pt>
                <c:pt idx="16" formatCode="_(* #,##0.00_);_(* \(#,##0.00\);_(* &quot;-&quot;??_);_(@_)">
                  <c:v>0.2</c:v>
                </c:pt>
                <c:pt idx="17">
                  <c:v>0.6</c:v>
                </c:pt>
                <c:pt idx="18" formatCode="_(* #,##0.00_);_(* \(#,##0.00\);_(* &quot;-&quot;??_);_(@_)">
                  <c:v>0.1</c:v>
                </c:pt>
                <c:pt idx="19" formatCode="_(* #,##0.00_);_(* \(#,##0.00\);_(* &quot;-&quot;??_);_(@_)">
                  <c:v>0.3</c:v>
                </c:pt>
                <c:pt idx="20" formatCode="_(* #,##0.00_);_(* \(#,##0.00\);_(* &quot;-&quot;??_);_(@_)">
                  <c:v>0.6</c:v>
                </c:pt>
                <c:pt idx="21">
                  <c:v>0.2</c:v>
                </c:pt>
                <c:pt idx="22" formatCode="_(* #,##0.00_);_(* \(#,##0.00\);_(* &quot;-&quot;??_);_(@_)">
                  <c:v>0.7</c:v>
                </c:pt>
                <c:pt idx="23">
                  <c:v>0.3</c:v>
                </c:pt>
                <c:pt idx="24">
                  <c:v>0.5</c:v>
                </c:pt>
                <c:pt idx="25" formatCode="_(* #,##0.00_);_(* \(#,##0.00\);_(* &quot;-&quot;??_);_(@_)">
                  <c:v>0.6</c:v>
                </c:pt>
                <c:pt idx="26">
                  <c:v>0.2</c:v>
                </c:pt>
                <c:pt idx="27" formatCode="_(* #,##0.00_);_(* \(#,##0.00\);_(* &quot;-&quot;??_);_(@_)">
                  <c:v>0.4</c:v>
                </c:pt>
              </c:numCache>
            </c:numRef>
          </c:xVal>
          <c:yVal>
            <c:numRef>
              <c:f>Perso!$AB$2:$AB$29</c:f>
              <c:numCache>
                <c:formatCode>General</c:formatCode>
                <c:ptCount val="28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5">
                  <c:v>952.27</c:v>
                </c:pt>
                <c:pt idx="6">
                  <c:v>1012.32</c:v>
                </c:pt>
                <c:pt idx="7">
                  <c:v>724.29</c:v>
                </c:pt>
                <c:pt idx="8">
                  <c:v>1129.94</c:v>
                </c:pt>
                <c:pt idx="9">
                  <c:v>1264.3399999999999</c:v>
                </c:pt>
                <c:pt idx="10">
                  <c:v>808.85</c:v>
                </c:pt>
                <c:pt idx="11">
                  <c:v>1627.89</c:v>
                </c:pt>
                <c:pt idx="12">
                  <c:v>440.17</c:v>
                </c:pt>
                <c:pt idx="13">
                  <c:v>1411.91</c:v>
                </c:pt>
                <c:pt idx="14">
                  <c:v>1183.1199999999999</c:v>
                </c:pt>
                <c:pt idx="15">
                  <c:v>641.14</c:v>
                </c:pt>
                <c:pt idx="16">
                  <c:v>1127.92</c:v>
                </c:pt>
                <c:pt idx="17">
                  <c:v>803.62</c:v>
                </c:pt>
                <c:pt idx="18">
                  <c:v>939.92</c:v>
                </c:pt>
                <c:pt idx="19">
                  <c:v>771.81</c:v>
                </c:pt>
                <c:pt idx="20">
                  <c:v>1266.79</c:v>
                </c:pt>
                <c:pt idx="21">
                  <c:v>828.46</c:v>
                </c:pt>
                <c:pt idx="22">
                  <c:v>1250.0999999999999</c:v>
                </c:pt>
                <c:pt idx="23">
                  <c:v>757.59</c:v>
                </c:pt>
                <c:pt idx="24">
                  <c:v>1394.13</c:v>
                </c:pt>
                <c:pt idx="25">
                  <c:v>1333.71</c:v>
                </c:pt>
                <c:pt idx="26">
                  <c:v>1200.1400000000001</c:v>
                </c:pt>
                <c:pt idx="27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FB-4B04-BC86-8B68076DF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201088"/>
        <c:axId val="1037082720"/>
      </c:scatterChart>
      <c:valAx>
        <c:axId val="87020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7082720"/>
        <c:crosses val="autoZero"/>
        <c:crossBetween val="midCat"/>
      </c:valAx>
      <c:valAx>
        <c:axId val="1037082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020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Mesuré Passionné/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002012248468942"/>
                  <c:y val="-0.246192403032954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Perso!$E$2:$E$29</c:f>
              <c:numCache>
                <c:formatCode>General</c:formatCode>
                <c:ptCount val="28"/>
                <c:pt idx="0">
                  <c:v>0.7</c:v>
                </c:pt>
                <c:pt idx="1">
                  <c:v>0.7</c:v>
                </c:pt>
                <c:pt idx="2" formatCode="_(* #,##0.00_);_(* \(#,##0.00\);_(* &quot;-&quot;??_);_(@_)">
                  <c:v>0.8</c:v>
                </c:pt>
                <c:pt idx="3" formatCode="0.00">
                  <c:v>3.2954545454545452E-2</c:v>
                </c:pt>
                <c:pt idx="4" formatCode="0.00">
                  <c:v>0.3</c:v>
                </c:pt>
                <c:pt idx="5" formatCode="_(* #,##0.00_);_(* \(#,##0.00\);_(* &quot;-&quot;??_);_(@_)">
                  <c:v>0.8</c:v>
                </c:pt>
                <c:pt idx="6" formatCode="_(* #,##0.00_);_(* \(#,##0.00\);_(* &quot;-&quot;??_);_(@_)">
                  <c:v>0.9</c:v>
                </c:pt>
                <c:pt idx="7" formatCode="_(* #,##0.00_);_(* \(#,##0.00\);_(* &quot;-&quot;??_);_(@_)">
                  <c:v>0.4</c:v>
                </c:pt>
                <c:pt idx="8" formatCode="_(* #,##0.00_);_(* \(#,##0.00\);_(* &quot;-&quot;??_);_(@_)">
                  <c:v>1</c:v>
                </c:pt>
                <c:pt idx="9" formatCode="_(* #,##0.00_);_(* \(#,##0.00\);_(* &quot;-&quot;??_);_(@_)">
                  <c:v>0.6</c:v>
                </c:pt>
                <c:pt idx="10" formatCode="0.00">
                  <c:v>0.89772727272727271</c:v>
                </c:pt>
                <c:pt idx="11" formatCode="_(* #,##0.00_);_(* \(#,##0.00\);_(* &quot;-&quot;??_);_(@_)">
                  <c:v>0.2</c:v>
                </c:pt>
                <c:pt idx="12" formatCode="_(* #,##0.00_);_(* \(#,##0.00\);_(* &quot;-&quot;??_);_(@_)">
                  <c:v>0.5</c:v>
                </c:pt>
                <c:pt idx="13" formatCode="_(* #,##0.00_);_(* \(#,##0.00\);_(* &quot;-&quot;??_);_(@_)">
                  <c:v>0.8</c:v>
                </c:pt>
                <c:pt idx="14" formatCode="_(* #,##0.00_);_(* \(#,##0.00\);_(* &quot;-&quot;??_);_(@_)">
                  <c:v>0.8</c:v>
                </c:pt>
                <c:pt idx="15" formatCode="_(* #,##0.00_);_(* \(#,##0.00\);_(* &quot;-&quot;??_);_(@_)">
                  <c:v>0.9</c:v>
                </c:pt>
                <c:pt idx="16" formatCode="_(* #,##0.00_);_(* \(#,##0.00\);_(* &quot;-&quot;??_);_(@_)">
                  <c:v>0.4</c:v>
                </c:pt>
                <c:pt idx="17">
                  <c:v>0.9</c:v>
                </c:pt>
                <c:pt idx="18" formatCode="_(* #,##0.00_);_(* \(#,##0.00\);_(* &quot;-&quot;??_);_(@_)">
                  <c:v>0.6</c:v>
                </c:pt>
                <c:pt idx="19" formatCode="_(* #,##0.00_);_(* \(#,##0.00\);_(* &quot;-&quot;??_);_(@_)">
                  <c:v>0.8</c:v>
                </c:pt>
                <c:pt idx="20" formatCode="_(* #,##0.00_);_(* \(#,##0.00\);_(* &quot;-&quot;??_);_(@_)">
                  <c:v>0.9</c:v>
                </c:pt>
                <c:pt idx="21">
                  <c:v>0.7</c:v>
                </c:pt>
                <c:pt idx="22" formatCode="_(* #,##0.00_);_(* \(#,##0.00\);_(* &quot;-&quot;??_);_(@_)">
                  <c:v>0.7</c:v>
                </c:pt>
                <c:pt idx="23">
                  <c:v>0.9</c:v>
                </c:pt>
                <c:pt idx="24">
                  <c:v>0.7</c:v>
                </c:pt>
                <c:pt idx="25" formatCode="_(* #,##0.00_);_(* \(#,##0.00\);_(* &quot;-&quot;??_);_(@_)">
                  <c:v>0.9</c:v>
                </c:pt>
                <c:pt idx="26">
                  <c:v>0.8</c:v>
                </c:pt>
                <c:pt idx="27" formatCode="_(* #,##0.00_);_(* \(#,##0.00\);_(* &quot;-&quot;??_);_(@_)">
                  <c:v>0.8</c:v>
                </c:pt>
              </c:numCache>
            </c:numRef>
          </c:xVal>
          <c:yVal>
            <c:numRef>
              <c:f>Perso!$AB$2:$AB$29</c:f>
              <c:numCache>
                <c:formatCode>General</c:formatCode>
                <c:ptCount val="28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5">
                  <c:v>952.27</c:v>
                </c:pt>
                <c:pt idx="6">
                  <c:v>1012.32</c:v>
                </c:pt>
                <c:pt idx="7">
                  <c:v>724.29</c:v>
                </c:pt>
                <c:pt idx="8">
                  <c:v>1129.94</c:v>
                </c:pt>
                <c:pt idx="9">
                  <c:v>1264.3399999999999</c:v>
                </c:pt>
                <c:pt idx="10">
                  <c:v>808.85</c:v>
                </c:pt>
                <c:pt idx="11">
                  <c:v>1627.89</c:v>
                </c:pt>
                <c:pt idx="12">
                  <c:v>440.17</c:v>
                </c:pt>
                <c:pt idx="13">
                  <c:v>1411.91</c:v>
                </c:pt>
                <c:pt idx="14">
                  <c:v>1183.1199999999999</c:v>
                </c:pt>
                <c:pt idx="15">
                  <c:v>641.14</c:v>
                </c:pt>
                <c:pt idx="16">
                  <c:v>1127.92</c:v>
                </c:pt>
                <c:pt idx="17">
                  <c:v>803.62</c:v>
                </c:pt>
                <c:pt idx="18">
                  <c:v>939.92</c:v>
                </c:pt>
                <c:pt idx="19">
                  <c:v>771.81</c:v>
                </c:pt>
                <c:pt idx="20">
                  <c:v>1266.79</c:v>
                </c:pt>
                <c:pt idx="21">
                  <c:v>828.46</c:v>
                </c:pt>
                <c:pt idx="22">
                  <c:v>1250.0999999999999</c:v>
                </c:pt>
                <c:pt idx="23">
                  <c:v>757.59</c:v>
                </c:pt>
                <c:pt idx="24">
                  <c:v>1394.13</c:v>
                </c:pt>
                <c:pt idx="25">
                  <c:v>1333.71</c:v>
                </c:pt>
                <c:pt idx="26">
                  <c:v>1200.1400000000001</c:v>
                </c:pt>
                <c:pt idx="27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35-425B-B15D-7A4417489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209232"/>
        <c:axId val="1064219632"/>
      </c:scatterChart>
      <c:valAx>
        <c:axId val="106420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219632"/>
        <c:crosses val="autoZero"/>
        <c:crossBetween val="midCat"/>
      </c:valAx>
      <c:valAx>
        <c:axId val="1064219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20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Anxieux détendu/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410454943132109"/>
                  <c:y val="0.347769393409157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Perso!$H$2:$H$29</c:f>
              <c:numCache>
                <c:formatCode>General</c:formatCode>
                <c:ptCount val="28"/>
                <c:pt idx="0">
                  <c:v>0.5</c:v>
                </c:pt>
                <c:pt idx="1">
                  <c:v>0.3</c:v>
                </c:pt>
                <c:pt idx="2" formatCode="_(* #,##0.00_);_(* \(#,##0.00\);_(* &quot;-&quot;??_);_(@_)">
                  <c:v>0.2</c:v>
                </c:pt>
                <c:pt idx="3" formatCode="0.00">
                  <c:v>3.6363636363636369E-2</c:v>
                </c:pt>
                <c:pt idx="4" formatCode="0.00">
                  <c:v>0.3</c:v>
                </c:pt>
                <c:pt idx="5" formatCode="_(* #,##0.00_);_(* \(#,##0.00\);_(* &quot;-&quot;??_);_(@_)">
                  <c:v>0.4</c:v>
                </c:pt>
                <c:pt idx="6" formatCode="_(* #,##0.00_);_(* \(#,##0.00\);_(* &quot;-&quot;??_);_(@_)">
                  <c:v>0.2</c:v>
                </c:pt>
                <c:pt idx="7" formatCode="_(* #,##0.00_);_(* \(#,##0.00\);_(* &quot;-&quot;??_);_(@_)">
                  <c:v>0.2</c:v>
                </c:pt>
                <c:pt idx="8" formatCode="_(* #,##0.00_);_(* \(#,##0.00\);_(* &quot;-&quot;??_);_(@_)">
                  <c:v>0.5</c:v>
                </c:pt>
                <c:pt idx="9" formatCode="_(* #,##0.00_);_(* \(#,##0.00\);_(* &quot;-&quot;??_);_(@_)">
                  <c:v>0.6</c:v>
                </c:pt>
                <c:pt idx="10" formatCode="0.00">
                  <c:v>0.22727272727272727</c:v>
                </c:pt>
                <c:pt idx="11" formatCode="_(* #,##0.00_);_(* \(#,##0.00\);_(* &quot;-&quot;??_);_(@_)">
                  <c:v>0.8</c:v>
                </c:pt>
                <c:pt idx="12" formatCode="_(* #,##0.00_);_(* \(#,##0.00\);_(* &quot;-&quot;??_);_(@_)">
                  <c:v>0.8</c:v>
                </c:pt>
                <c:pt idx="13" formatCode="_(* #,##0.00_);_(* \(#,##0.00\);_(* &quot;-&quot;??_);_(@_)">
                  <c:v>0.9</c:v>
                </c:pt>
                <c:pt idx="14" formatCode="_(* #,##0.00_);_(* \(#,##0.00\);_(* &quot;-&quot;??_);_(@_)">
                  <c:v>0.2</c:v>
                </c:pt>
                <c:pt idx="15" formatCode="_(* #,##0.00_);_(* \(#,##0.00\);_(* &quot;-&quot;??_);_(@_)">
                  <c:v>0.5</c:v>
                </c:pt>
                <c:pt idx="16" formatCode="_(* #,##0.00_);_(* \(#,##0.00\);_(* &quot;-&quot;??_);_(@_)">
                  <c:v>0.7</c:v>
                </c:pt>
                <c:pt idx="17">
                  <c:v>0.3</c:v>
                </c:pt>
                <c:pt idx="18" formatCode="_(* #,##0.00_);_(* \(#,##0.00\);_(* &quot;-&quot;??_);_(@_)">
                  <c:v>0.6</c:v>
                </c:pt>
                <c:pt idx="19" formatCode="_(* #,##0.00_);_(* \(#,##0.00\);_(* &quot;-&quot;??_);_(@_)">
                  <c:v>0.4</c:v>
                </c:pt>
                <c:pt idx="20" formatCode="_(* #,##0.00_);_(* \(#,##0.00\);_(* &quot;-&quot;??_);_(@_)">
                  <c:v>0.3</c:v>
                </c:pt>
                <c:pt idx="21">
                  <c:v>0.3</c:v>
                </c:pt>
                <c:pt idx="22" formatCode="_(* #,##0.00_);_(* \(#,##0.00\);_(* &quot;-&quot;??_);_(@_)">
                  <c:v>0.2</c:v>
                </c:pt>
                <c:pt idx="23">
                  <c:v>0.9</c:v>
                </c:pt>
                <c:pt idx="24">
                  <c:v>0.7</c:v>
                </c:pt>
                <c:pt idx="25" formatCode="_(* #,##0.00_);_(* \(#,##0.00\);_(* &quot;-&quot;??_);_(@_)">
                  <c:v>0.4</c:v>
                </c:pt>
                <c:pt idx="26">
                  <c:v>0.1</c:v>
                </c:pt>
                <c:pt idx="27" formatCode="_(* #,##0.00_);_(* \(#,##0.00\);_(* &quot;-&quot;??_);_(@_)">
                  <c:v>0.2</c:v>
                </c:pt>
              </c:numCache>
            </c:numRef>
          </c:xVal>
          <c:yVal>
            <c:numRef>
              <c:f>Perso!$AB$2:$AB$29</c:f>
              <c:numCache>
                <c:formatCode>General</c:formatCode>
                <c:ptCount val="28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5">
                  <c:v>952.27</c:v>
                </c:pt>
                <c:pt idx="6">
                  <c:v>1012.32</c:v>
                </c:pt>
                <c:pt idx="7">
                  <c:v>724.29</c:v>
                </c:pt>
                <c:pt idx="8">
                  <c:v>1129.94</c:v>
                </c:pt>
                <c:pt idx="9">
                  <c:v>1264.3399999999999</c:v>
                </c:pt>
                <c:pt idx="10">
                  <c:v>808.85</c:v>
                </c:pt>
                <c:pt idx="11">
                  <c:v>1627.89</c:v>
                </c:pt>
                <c:pt idx="12">
                  <c:v>440.17</c:v>
                </c:pt>
                <c:pt idx="13">
                  <c:v>1411.91</c:v>
                </c:pt>
                <c:pt idx="14">
                  <c:v>1183.1199999999999</c:v>
                </c:pt>
                <c:pt idx="15">
                  <c:v>641.14</c:v>
                </c:pt>
                <c:pt idx="16">
                  <c:v>1127.92</c:v>
                </c:pt>
                <c:pt idx="17">
                  <c:v>803.62</c:v>
                </c:pt>
                <c:pt idx="18">
                  <c:v>939.92</c:v>
                </c:pt>
                <c:pt idx="19">
                  <c:v>771.81</c:v>
                </c:pt>
                <c:pt idx="20">
                  <c:v>1266.79</c:v>
                </c:pt>
                <c:pt idx="21">
                  <c:v>828.46</c:v>
                </c:pt>
                <c:pt idx="22">
                  <c:v>1250.0999999999999</c:v>
                </c:pt>
                <c:pt idx="23">
                  <c:v>757.59</c:v>
                </c:pt>
                <c:pt idx="24">
                  <c:v>1394.13</c:v>
                </c:pt>
                <c:pt idx="25">
                  <c:v>1333.71</c:v>
                </c:pt>
                <c:pt idx="26">
                  <c:v>1200.1400000000001</c:v>
                </c:pt>
                <c:pt idx="27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71-4AF3-BC62-572A63474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866320"/>
        <c:axId val="928867152"/>
      </c:scatterChart>
      <c:valAx>
        <c:axId val="92886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8867152"/>
        <c:crosses val="autoZero"/>
        <c:crossBetween val="midCat"/>
      </c:valAx>
      <c:valAx>
        <c:axId val="928867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886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Concentré Distrait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Perso!$G$2:$G$29</c:f>
              <c:numCache>
                <c:formatCode>General</c:formatCode>
                <c:ptCount val="28"/>
                <c:pt idx="0">
                  <c:v>0.2</c:v>
                </c:pt>
                <c:pt idx="1">
                  <c:v>0.3</c:v>
                </c:pt>
                <c:pt idx="2" formatCode="_(* #,##0.00_);_(* \(#,##0.00\);_(* &quot;-&quot;??_);_(@_)">
                  <c:v>0.7</c:v>
                </c:pt>
                <c:pt idx="3" formatCode="0.00">
                  <c:v>8.6363636363636365E-2</c:v>
                </c:pt>
                <c:pt idx="4" formatCode="0.00">
                  <c:v>0.6</c:v>
                </c:pt>
                <c:pt idx="5" formatCode="_(* #,##0.00_);_(* \(#,##0.00\);_(* &quot;-&quot;??_);_(@_)">
                  <c:v>0.4</c:v>
                </c:pt>
                <c:pt idx="6" formatCode="_(* #,##0.00_);_(* \(#,##0.00\);_(* &quot;-&quot;??_);_(@_)">
                  <c:v>0.9</c:v>
                </c:pt>
                <c:pt idx="7" formatCode="_(* #,##0.00_);_(* \(#,##0.00\);_(* &quot;-&quot;??_);_(@_)">
                  <c:v>0.5</c:v>
                </c:pt>
                <c:pt idx="8" formatCode="_(* #,##0.00_);_(* \(#,##0.00\);_(* &quot;-&quot;??_);_(@_)">
                  <c:v>0.1</c:v>
                </c:pt>
                <c:pt idx="9" formatCode="_(* #,##0.00_);_(* \(#,##0.00\);_(* &quot;-&quot;??_);_(@_)">
                  <c:v>0.4</c:v>
                </c:pt>
                <c:pt idx="10" formatCode="0.00">
                  <c:v>0.85227272727272729</c:v>
                </c:pt>
                <c:pt idx="11" formatCode="_(* #,##0.00_);_(* \(#,##0.00\);_(* &quot;-&quot;??_);_(@_)">
                  <c:v>0.5</c:v>
                </c:pt>
                <c:pt idx="12" formatCode="_(* #,##0.00_);_(* \(#,##0.00\);_(* &quot;-&quot;??_);_(@_)">
                  <c:v>0.3</c:v>
                </c:pt>
                <c:pt idx="13" formatCode="_(* #,##0.00_);_(* \(#,##0.00\);_(* &quot;-&quot;??_);_(@_)">
                  <c:v>0.5</c:v>
                </c:pt>
                <c:pt idx="14" formatCode="_(* #,##0.00_);_(* \(#,##0.00\);_(* &quot;-&quot;??_);_(@_)">
                  <c:v>0.6</c:v>
                </c:pt>
                <c:pt idx="15" formatCode="_(* #,##0.00_);_(* \(#,##0.00\);_(* &quot;-&quot;??_);_(@_)">
                  <c:v>0.3</c:v>
                </c:pt>
                <c:pt idx="16" formatCode="_(* #,##0.00_);_(* \(#,##0.00\);_(* &quot;-&quot;??_);_(@_)">
                  <c:v>0.3</c:v>
                </c:pt>
                <c:pt idx="17">
                  <c:v>0.1</c:v>
                </c:pt>
                <c:pt idx="18" formatCode="_(* #,##0.00_);_(* \(#,##0.00\);_(* &quot;-&quot;??_);_(@_)">
                  <c:v>0.1</c:v>
                </c:pt>
                <c:pt idx="19" formatCode="_(* #,##0.00_);_(* \(#,##0.00\);_(* &quot;-&quot;??_);_(@_)">
                  <c:v>0.6</c:v>
                </c:pt>
                <c:pt idx="20" formatCode="_(* #,##0.00_);_(* \(#,##0.00\);_(* &quot;-&quot;??_);_(@_)">
                  <c:v>0.6</c:v>
                </c:pt>
                <c:pt idx="21">
                  <c:v>0.6</c:v>
                </c:pt>
                <c:pt idx="22" formatCode="_(* #,##0.00_);_(* \(#,##0.00\);_(* &quot;-&quot;??_);_(@_)">
                  <c:v>0.9</c:v>
                </c:pt>
                <c:pt idx="23">
                  <c:v>0.6</c:v>
                </c:pt>
                <c:pt idx="24">
                  <c:v>0.3</c:v>
                </c:pt>
                <c:pt idx="25" formatCode="_(* #,##0.00_);_(* \(#,##0.00\);_(* &quot;-&quot;??_);_(@_)">
                  <c:v>0.8</c:v>
                </c:pt>
                <c:pt idx="26">
                  <c:v>0.6</c:v>
                </c:pt>
                <c:pt idx="27" formatCode="_(* #,##0.00_);_(* \(#,##0.00\);_(* &quot;-&quot;??_);_(@_)">
                  <c:v>0.7</c:v>
                </c:pt>
              </c:numCache>
            </c:numRef>
          </c:xVal>
          <c:yVal>
            <c:numRef>
              <c:f>Perso!$AB$2:$AB$29</c:f>
              <c:numCache>
                <c:formatCode>General</c:formatCode>
                <c:ptCount val="28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5">
                  <c:v>952.27</c:v>
                </c:pt>
                <c:pt idx="6">
                  <c:v>1012.32</c:v>
                </c:pt>
                <c:pt idx="7">
                  <c:v>724.29</c:v>
                </c:pt>
                <c:pt idx="8">
                  <c:v>1129.94</c:v>
                </c:pt>
                <c:pt idx="9">
                  <c:v>1264.3399999999999</c:v>
                </c:pt>
                <c:pt idx="10">
                  <c:v>808.85</c:v>
                </c:pt>
                <c:pt idx="11">
                  <c:v>1627.89</c:v>
                </c:pt>
                <c:pt idx="12">
                  <c:v>440.17</c:v>
                </c:pt>
                <c:pt idx="13">
                  <c:v>1411.91</c:v>
                </c:pt>
                <c:pt idx="14">
                  <c:v>1183.1199999999999</c:v>
                </c:pt>
                <c:pt idx="15">
                  <c:v>641.14</c:v>
                </c:pt>
                <c:pt idx="16">
                  <c:v>1127.92</c:v>
                </c:pt>
                <c:pt idx="17">
                  <c:v>803.62</c:v>
                </c:pt>
                <c:pt idx="18">
                  <c:v>939.92</c:v>
                </c:pt>
                <c:pt idx="19">
                  <c:v>771.81</c:v>
                </c:pt>
                <c:pt idx="20">
                  <c:v>1266.79</c:v>
                </c:pt>
                <c:pt idx="21">
                  <c:v>828.46</c:v>
                </c:pt>
                <c:pt idx="22">
                  <c:v>1250.0999999999999</c:v>
                </c:pt>
                <c:pt idx="23">
                  <c:v>757.59</c:v>
                </c:pt>
                <c:pt idx="24">
                  <c:v>1394.13</c:v>
                </c:pt>
                <c:pt idx="25">
                  <c:v>1333.71</c:v>
                </c:pt>
                <c:pt idx="26">
                  <c:v>1200.1400000000001</c:v>
                </c:pt>
                <c:pt idx="27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F9-4D5C-BC28-2764C7EFA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230016"/>
        <c:axId val="1062225856"/>
      </c:scatterChart>
      <c:valAx>
        <c:axId val="106223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2225856"/>
        <c:crosses val="autoZero"/>
        <c:crossBetween val="midCat"/>
      </c:valAx>
      <c:valAx>
        <c:axId val="1062225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223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Intuitif Logique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442432195975506"/>
                  <c:y val="0.222308982210557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Perso!$I$3:$I$23</c:f>
              <c:numCache>
                <c:formatCode>_(* #,##0.00_);_(* \(#,##0.00\);_(* "-"??_);_(@_)</c:formatCode>
                <c:ptCount val="21"/>
                <c:pt idx="0" formatCode="General">
                  <c:v>0.5</c:v>
                </c:pt>
                <c:pt idx="1">
                  <c:v>0.8</c:v>
                </c:pt>
                <c:pt idx="2" formatCode="0.00">
                  <c:v>5.2272727272727269E-2</c:v>
                </c:pt>
                <c:pt idx="3" formatCode="0.00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0.8</c:v>
                </c:pt>
                <c:pt idx="7">
                  <c:v>0.5</c:v>
                </c:pt>
                <c:pt idx="8">
                  <c:v>0.9</c:v>
                </c:pt>
                <c:pt idx="9" formatCode="0.00">
                  <c:v>0.52272727272727271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0.7</c:v>
                </c:pt>
                <c:pt idx="14">
                  <c:v>0.8</c:v>
                </c:pt>
                <c:pt idx="15">
                  <c:v>0.8</c:v>
                </c:pt>
                <c:pt idx="16" formatCode="General">
                  <c:v>0.9</c:v>
                </c:pt>
                <c:pt idx="17">
                  <c:v>0.8</c:v>
                </c:pt>
                <c:pt idx="18">
                  <c:v>0.4</c:v>
                </c:pt>
                <c:pt idx="19">
                  <c:v>0.4</c:v>
                </c:pt>
                <c:pt idx="20" formatCode="General">
                  <c:v>0.6</c:v>
                </c:pt>
              </c:numCache>
            </c:numRef>
          </c:xVal>
          <c:yVal>
            <c:numRef>
              <c:f>Perso!$AB$3:$AB$23</c:f>
              <c:numCache>
                <c:formatCode>General</c:formatCode>
                <c:ptCount val="21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4">
                  <c:v>952.27</c:v>
                </c:pt>
                <c:pt idx="5">
                  <c:v>1012.32</c:v>
                </c:pt>
                <c:pt idx="6">
                  <c:v>724.29</c:v>
                </c:pt>
                <c:pt idx="7">
                  <c:v>1129.94</c:v>
                </c:pt>
                <c:pt idx="8">
                  <c:v>1264.3399999999999</c:v>
                </c:pt>
                <c:pt idx="9">
                  <c:v>808.85</c:v>
                </c:pt>
                <c:pt idx="10">
                  <c:v>1627.89</c:v>
                </c:pt>
                <c:pt idx="11">
                  <c:v>440.17</c:v>
                </c:pt>
                <c:pt idx="12">
                  <c:v>1411.91</c:v>
                </c:pt>
                <c:pt idx="13">
                  <c:v>1183.1199999999999</c:v>
                </c:pt>
                <c:pt idx="14">
                  <c:v>641.14</c:v>
                </c:pt>
                <c:pt idx="15">
                  <c:v>1127.92</c:v>
                </c:pt>
                <c:pt idx="16">
                  <c:v>803.62</c:v>
                </c:pt>
                <c:pt idx="17">
                  <c:v>939.92</c:v>
                </c:pt>
                <c:pt idx="18">
                  <c:v>771.81</c:v>
                </c:pt>
                <c:pt idx="19">
                  <c:v>1266.79</c:v>
                </c:pt>
                <c:pt idx="20">
                  <c:v>828.46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39-4D5F-BCB7-27E5C9601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522016"/>
        <c:axId val="1026527008"/>
      </c:scatterChart>
      <c:valAx>
        <c:axId val="102652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6527008"/>
        <c:crosses val="autoZero"/>
        <c:crossBetween val="midCat"/>
      </c:valAx>
      <c:valAx>
        <c:axId val="1026527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652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Méthodique Désordonné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Perso!$J$2:$J$29</c:f>
              <c:numCache>
                <c:formatCode>General</c:formatCode>
                <c:ptCount val="28"/>
                <c:pt idx="0">
                  <c:v>0.1</c:v>
                </c:pt>
                <c:pt idx="1">
                  <c:v>0.3</c:v>
                </c:pt>
                <c:pt idx="2" formatCode="_(* #,##0.00_);_(* \(#,##0.00\);_(* &quot;-&quot;??_);_(@_)">
                  <c:v>0.7</c:v>
                </c:pt>
                <c:pt idx="3" formatCode="0.00">
                  <c:v>5.2272727272727269E-2</c:v>
                </c:pt>
                <c:pt idx="4" formatCode="0.00">
                  <c:v>0.3</c:v>
                </c:pt>
                <c:pt idx="5" formatCode="_(* #,##0.00_);_(* \(#,##0.00\);_(* &quot;-&quot;??_);_(@_)">
                  <c:v>0.9</c:v>
                </c:pt>
                <c:pt idx="6" formatCode="_(* #,##0.00_);_(* \(#,##0.00\);_(* &quot;-&quot;??_);_(@_)">
                  <c:v>0.4</c:v>
                </c:pt>
                <c:pt idx="7" formatCode="_(* #,##0.00_);_(* \(#,##0.00\);_(* &quot;-&quot;??_);_(@_)">
                  <c:v>0.4</c:v>
                </c:pt>
                <c:pt idx="8" formatCode="_(* #,##0.00_);_(* \(#,##0.00\);_(* &quot;-&quot;??_);_(@_)">
                  <c:v>0.1</c:v>
                </c:pt>
                <c:pt idx="9" formatCode="_(* #,##0.00_);_(* \(#,##0.00\);_(* &quot;-&quot;??_);_(@_)">
                  <c:v>0.2</c:v>
                </c:pt>
                <c:pt idx="10" formatCode="0.00">
                  <c:v>0.78409090909090906</c:v>
                </c:pt>
                <c:pt idx="11" formatCode="_(* #,##0.00_);_(* \(#,##0.00\);_(* &quot;-&quot;??_);_(@_)">
                  <c:v>0.4</c:v>
                </c:pt>
                <c:pt idx="12" formatCode="_(* #,##0.00_);_(* \(#,##0.00\);_(* &quot;-&quot;??_);_(@_)">
                  <c:v>0.2</c:v>
                </c:pt>
                <c:pt idx="13" formatCode="_(* #,##0.00_);_(* \(#,##0.00\);_(* &quot;-&quot;??_);_(@_)">
                  <c:v>0.4</c:v>
                </c:pt>
                <c:pt idx="14" formatCode="_(* #,##0.00_);_(* \(#,##0.00\);_(* &quot;-&quot;??_);_(@_)">
                  <c:v>0.3</c:v>
                </c:pt>
                <c:pt idx="15" formatCode="_(* #,##0.00_);_(* \(#,##0.00\);_(* &quot;-&quot;??_);_(@_)">
                  <c:v>0.1</c:v>
                </c:pt>
                <c:pt idx="16" formatCode="_(* #,##0.00_);_(* \(#,##0.00\);_(* &quot;-&quot;??_);_(@_)">
                  <c:v>0.1</c:v>
                </c:pt>
                <c:pt idx="17">
                  <c:v>0.1</c:v>
                </c:pt>
                <c:pt idx="18" formatCode="_(* #,##0.00_);_(* \(#,##0.00\);_(* &quot;-&quot;??_);_(@_)">
                  <c:v>0.5</c:v>
                </c:pt>
                <c:pt idx="19" formatCode="_(* #,##0.00_);_(* \(#,##0.00\);_(* &quot;-&quot;??_);_(@_)">
                  <c:v>0.1</c:v>
                </c:pt>
                <c:pt idx="20" formatCode="_(* #,##0.00_);_(* \(#,##0.00\);_(* &quot;-&quot;??_);_(@_)">
                  <c:v>0.3</c:v>
                </c:pt>
                <c:pt idx="21">
                  <c:v>0.2</c:v>
                </c:pt>
                <c:pt idx="22" formatCode="_(* #,##0.00_);_(* \(#,##0.00\);_(* &quot;-&quot;??_);_(@_)">
                  <c:v>0.7</c:v>
                </c:pt>
                <c:pt idx="23">
                  <c:v>0.3</c:v>
                </c:pt>
                <c:pt idx="24">
                  <c:v>0.5</c:v>
                </c:pt>
                <c:pt idx="25" formatCode="_(* #,##0.00_);_(* \(#,##0.00\);_(* &quot;-&quot;??_);_(@_)">
                  <c:v>0.6</c:v>
                </c:pt>
                <c:pt idx="26">
                  <c:v>0.5</c:v>
                </c:pt>
                <c:pt idx="27" formatCode="_(* #,##0.00_);_(* \(#,##0.00\);_(* &quot;-&quot;??_);_(@_)">
                  <c:v>0.6</c:v>
                </c:pt>
              </c:numCache>
            </c:numRef>
          </c:xVal>
          <c:yVal>
            <c:numRef>
              <c:f>Perso!$AB$2:$AB$29</c:f>
              <c:numCache>
                <c:formatCode>General</c:formatCode>
                <c:ptCount val="28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5">
                  <c:v>952.27</c:v>
                </c:pt>
                <c:pt idx="6">
                  <c:v>1012.32</c:v>
                </c:pt>
                <c:pt idx="7">
                  <c:v>724.29</c:v>
                </c:pt>
                <c:pt idx="8">
                  <c:v>1129.94</c:v>
                </c:pt>
                <c:pt idx="9">
                  <c:v>1264.3399999999999</c:v>
                </c:pt>
                <c:pt idx="10">
                  <c:v>808.85</c:v>
                </c:pt>
                <c:pt idx="11">
                  <c:v>1627.89</c:v>
                </c:pt>
                <c:pt idx="12">
                  <c:v>440.17</c:v>
                </c:pt>
                <c:pt idx="13">
                  <c:v>1411.91</c:v>
                </c:pt>
                <c:pt idx="14">
                  <c:v>1183.1199999999999</c:v>
                </c:pt>
                <c:pt idx="15">
                  <c:v>641.14</c:v>
                </c:pt>
                <c:pt idx="16">
                  <c:v>1127.92</c:v>
                </c:pt>
                <c:pt idx="17">
                  <c:v>803.62</c:v>
                </c:pt>
                <c:pt idx="18">
                  <c:v>939.92</c:v>
                </c:pt>
                <c:pt idx="19">
                  <c:v>771.81</c:v>
                </c:pt>
                <c:pt idx="20">
                  <c:v>1266.79</c:v>
                </c:pt>
                <c:pt idx="21">
                  <c:v>828.46</c:v>
                </c:pt>
                <c:pt idx="22">
                  <c:v>1250.0999999999999</c:v>
                </c:pt>
                <c:pt idx="23">
                  <c:v>757.59</c:v>
                </c:pt>
                <c:pt idx="24">
                  <c:v>1394.13</c:v>
                </c:pt>
                <c:pt idx="25">
                  <c:v>1333.71</c:v>
                </c:pt>
                <c:pt idx="26">
                  <c:v>1200.1400000000001</c:v>
                </c:pt>
                <c:pt idx="27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3-491D-8FE1-73E016C07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968704"/>
        <c:axId val="1004969120"/>
      </c:scatterChart>
      <c:valAx>
        <c:axId val="100496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4969120"/>
        <c:crosses val="autoZero"/>
        <c:crossBetween val="midCat"/>
      </c:valAx>
      <c:valAx>
        <c:axId val="1004969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496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Rêveur Pragmatique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Perso!$K$2:$K$29</c:f>
              <c:numCache>
                <c:formatCode>General</c:formatCode>
                <c:ptCount val="28"/>
                <c:pt idx="0">
                  <c:v>0.7</c:v>
                </c:pt>
                <c:pt idx="1">
                  <c:v>0.7</c:v>
                </c:pt>
                <c:pt idx="2" formatCode="_(* #,##0.00_);_(* \(#,##0.00\);_(* &quot;-&quot;??_);_(@_)">
                  <c:v>0.2</c:v>
                </c:pt>
                <c:pt idx="3" formatCode="0.00">
                  <c:v>5.3409090909090913E-2</c:v>
                </c:pt>
                <c:pt idx="4" formatCode="0.00">
                  <c:v>0.5</c:v>
                </c:pt>
                <c:pt idx="5" formatCode="_(* #,##0.00_);_(* \(#,##0.00\);_(* &quot;-&quot;??_);_(@_)">
                  <c:v>0.7</c:v>
                </c:pt>
                <c:pt idx="6" formatCode="_(* #,##0.00_);_(* \(#,##0.00\);_(* &quot;-&quot;??_);_(@_)">
                  <c:v>0.7</c:v>
                </c:pt>
                <c:pt idx="7" formatCode="_(* #,##0.00_);_(* \(#,##0.00\);_(* &quot;-&quot;??_);_(@_)">
                  <c:v>0.5</c:v>
                </c:pt>
                <c:pt idx="8" formatCode="_(* #,##0.00_);_(* \(#,##0.00\);_(* &quot;-&quot;??_);_(@_)">
                  <c:v>0.8</c:v>
                </c:pt>
                <c:pt idx="9" formatCode="_(* #,##0.00_);_(* \(#,##0.00\);_(* &quot;-&quot;??_);_(@_)">
                  <c:v>0.4</c:v>
                </c:pt>
                <c:pt idx="10" formatCode="0.00">
                  <c:v>0.25</c:v>
                </c:pt>
                <c:pt idx="11" formatCode="_(* #,##0.00_);_(* \(#,##0.00\);_(* &quot;-&quot;??_);_(@_)">
                  <c:v>0.8</c:v>
                </c:pt>
                <c:pt idx="12" formatCode="_(* #,##0.00_);_(* \(#,##0.00\);_(* &quot;-&quot;??_);_(@_)">
                  <c:v>0.7</c:v>
                </c:pt>
                <c:pt idx="13" formatCode="_(* #,##0.00_);_(* \(#,##0.00\);_(* &quot;-&quot;??_);_(@_)">
                  <c:v>0.5</c:v>
                </c:pt>
                <c:pt idx="14" formatCode="_(* #,##0.00_);_(* \(#,##0.00\);_(* &quot;-&quot;??_);_(@_)">
                  <c:v>0.8</c:v>
                </c:pt>
                <c:pt idx="15" formatCode="_(* #,##0.00_);_(* \(#,##0.00\);_(* &quot;-&quot;??_);_(@_)">
                  <c:v>0.3</c:v>
                </c:pt>
                <c:pt idx="16" formatCode="_(* #,##0.00_);_(* \(#,##0.00\);_(* &quot;-&quot;??_);_(@_)">
                  <c:v>0.8</c:v>
                </c:pt>
                <c:pt idx="17">
                  <c:v>1</c:v>
                </c:pt>
                <c:pt idx="18" formatCode="_(* #,##0.00_);_(* \(#,##0.00\);_(* &quot;-&quot;??_);_(@_)">
                  <c:v>0.5</c:v>
                </c:pt>
                <c:pt idx="19" formatCode="_(* #,##0.00_);_(* \(#,##0.00\);_(* &quot;-&quot;??_);_(@_)">
                  <c:v>0.7</c:v>
                </c:pt>
                <c:pt idx="20" formatCode="_(* #,##0.00_);_(* \(#,##0.00\);_(* &quot;-&quot;??_);_(@_)">
                  <c:v>0.3</c:v>
                </c:pt>
                <c:pt idx="21">
                  <c:v>0.6</c:v>
                </c:pt>
                <c:pt idx="22" formatCode="_(* #,##0.00_);_(* \(#,##0.00\);_(* &quot;-&quot;??_);_(@_)">
                  <c:v>0.4</c:v>
                </c:pt>
                <c:pt idx="23">
                  <c:v>0.5</c:v>
                </c:pt>
                <c:pt idx="24">
                  <c:v>0.5</c:v>
                </c:pt>
                <c:pt idx="25" formatCode="_(* #,##0.00_);_(* \(#,##0.00\);_(* &quot;-&quot;??_);_(@_)">
                  <c:v>0.7</c:v>
                </c:pt>
                <c:pt idx="26">
                  <c:v>0.5</c:v>
                </c:pt>
                <c:pt idx="27" formatCode="_(* #,##0.00_);_(* \(#,##0.00\);_(* &quot;-&quot;??_);_(@_)">
                  <c:v>0.3</c:v>
                </c:pt>
              </c:numCache>
            </c:numRef>
          </c:xVal>
          <c:yVal>
            <c:numRef>
              <c:f>Perso!$AB$2:$AB$29</c:f>
              <c:numCache>
                <c:formatCode>General</c:formatCode>
                <c:ptCount val="28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5">
                  <c:v>952.27</c:v>
                </c:pt>
                <c:pt idx="6">
                  <c:v>1012.32</c:v>
                </c:pt>
                <c:pt idx="7">
                  <c:v>724.29</c:v>
                </c:pt>
                <c:pt idx="8">
                  <c:v>1129.94</c:v>
                </c:pt>
                <c:pt idx="9">
                  <c:v>1264.3399999999999</c:v>
                </c:pt>
                <c:pt idx="10">
                  <c:v>808.85</c:v>
                </c:pt>
                <c:pt idx="11">
                  <c:v>1627.89</c:v>
                </c:pt>
                <c:pt idx="12">
                  <c:v>440.17</c:v>
                </c:pt>
                <c:pt idx="13">
                  <c:v>1411.91</c:v>
                </c:pt>
                <c:pt idx="14">
                  <c:v>1183.1199999999999</c:v>
                </c:pt>
                <c:pt idx="15">
                  <c:v>641.14</c:v>
                </c:pt>
                <c:pt idx="16">
                  <c:v>1127.92</c:v>
                </c:pt>
                <c:pt idx="17">
                  <c:v>803.62</c:v>
                </c:pt>
                <c:pt idx="18">
                  <c:v>939.92</c:v>
                </c:pt>
                <c:pt idx="19">
                  <c:v>771.81</c:v>
                </c:pt>
                <c:pt idx="20">
                  <c:v>1266.79</c:v>
                </c:pt>
                <c:pt idx="21">
                  <c:v>828.46</c:v>
                </c:pt>
                <c:pt idx="22">
                  <c:v>1250.0999999999999</c:v>
                </c:pt>
                <c:pt idx="23">
                  <c:v>757.59</c:v>
                </c:pt>
                <c:pt idx="24">
                  <c:v>1394.13</c:v>
                </c:pt>
                <c:pt idx="25">
                  <c:v>1333.71</c:v>
                </c:pt>
                <c:pt idx="26">
                  <c:v>1200.1400000000001</c:v>
                </c:pt>
                <c:pt idx="27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C2-455A-BF45-44716004C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925040"/>
        <c:axId val="1073921712"/>
      </c:scatterChart>
      <c:valAx>
        <c:axId val="107392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3921712"/>
        <c:crosses val="autoZero"/>
        <c:crossBetween val="midCat"/>
      </c:valAx>
      <c:valAx>
        <c:axId val="1073921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392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souple intransigeant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Perso!$L$2:$L$29</c:f>
              <c:numCache>
                <c:formatCode>General</c:formatCode>
                <c:ptCount val="28"/>
                <c:pt idx="0">
                  <c:v>0.5</c:v>
                </c:pt>
                <c:pt idx="1">
                  <c:v>0.6</c:v>
                </c:pt>
                <c:pt idx="2" formatCode="_(* #,##0.00_);_(* \(#,##0.00\);_(* &quot;-&quot;??_);_(@_)">
                  <c:v>0.3</c:v>
                </c:pt>
                <c:pt idx="3" formatCode="0.00">
                  <c:v>8.2954545454545447E-2</c:v>
                </c:pt>
                <c:pt idx="4" formatCode="0.00">
                  <c:v>0.3</c:v>
                </c:pt>
                <c:pt idx="5" formatCode="_(* #,##0.00_);_(* \(#,##0.00\);_(* &quot;-&quot;??_);_(@_)">
                  <c:v>0.3</c:v>
                </c:pt>
                <c:pt idx="6" formatCode="_(* #,##0.00_);_(* \(#,##0.00\);_(* &quot;-&quot;??_);_(@_)">
                  <c:v>0.6</c:v>
                </c:pt>
                <c:pt idx="7" formatCode="_(* #,##0.00_);_(* \(#,##0.00\);_(* &quot;-&quot;??_);_(@_)">
                  <c:v>0.3</c:v>
                </c:pt>
                <c:pt idx="8" formatCode="_(* #,##0.00_);_(* \(#,##0.00\);_(* &quot;-&quot;??_);_(@_)">
                  <c:v>0.5</c:v>
                </c:pt>
                <c:pt idx="9" formatCode="_(* #,##0.00_);_(* \(#,##0.00\);_(* &quot;-&quot;??_);_(@_)">
                  <c:v>0.7</c:v>
                </c:pt>
                <c:pt idx="10" formatCode="0.00">
                  <c:v>0.23863636363636365</c:v>
                </c:pt>
                <c:pt idx="11" formatCode="_(* #,##0.00_);_(* \(#,##0.00\);_(* &quot;-&quot;??_);_(@_)">
                  <c:v>0.4</c:v>
                </c:pt>
                <c:pt idx="12" formatCode="_(* #,##0.00_);_(* \(#,##0.00\);_(* &quot;-&quot;??_);_(@_)">
                  <c:v>0.4</c:v>
                </c:pt>
                <c:pt idx="13" formatCode="_(* #,##0.00_);_(* \(#,##0.00\);_(* &quot;-&quot;??_);_(@_)">
                  <c:v>0.6</c:v>
                </c:pt>
                <c:pt idx="14" formatCode="_(* #,##0.00_);_(* \(#,##0.00\);_(* &quot;-&quot;??_);_(@_)">
                  <c:v>0.3</c:v>
                </c:pt>
                <c:pt idx="15" formatCode="_(* #,##0.00_);_(* \(#,##0.00\);_(* &quot;-&quot;??_);_(@_)">
                  <c:v>0.6</c:v>
                </c:pt>
                <c:pt idx="16" formatCode="_(* #,##0.00_);_(* \(#,##0.00\);_(* &quot;-&quot;??_);_(@_)">
                  <c:v>0.3</c:v>
                </c:pt>
                <c:pt idx="17">
                  <c:v>0.8</c:v>
                </c:pt>
                <c:pt idx="18" formatCode="_(* #,##0.00_);_(* \(#,##0.00\);_(* &quot;-&quot;??_);_(@_)">
                  <c:v>0.4</c:v>
                </c:pt>
                <c:pt idx="19" formatCode="_(* #,##0.00_);_(* \(#,##0.00\);_(* &quot;-&quot;??_);_(@_)">
                  <c:v>0.4</c:v>
                </c:pt>
                <c:pt idx="20" formatCode="_(* #,##0.00_);_(* \(#,##0.00\);_(* &quot;-&quot;??_);_(@_)">
                  <c:v>0.3</c:v>
                </c:pt>
                <c:pt idx="21">
                  <c:v>0.5</c:v>
                </c:pt>
                <c:pt idx="22" formatCode="_(* #,##0.00_);_(* \(#,##0.00\);_(* &quot;-&quot;??_);_(@_)">
                  <c:v>0.6</c:v>
                </c:pt>
                <c:pt idx="23">
                  <c:v>0.2</c:v>
                </c:pt>
                <c:pt idx="24">
                  <c:v>0.2</c:v>
                </c:pt>
                <c:pt idx="25" formatCode="_(* #,##0.00_);_(* \(#,##0.00\);_(* &quot;-&quot;??_);_(@_)">
                  <c:v>0.5</c:v>
                </c:pt>
                <c:pt idx="26">
                  <c:v>0.1</c:v>
                </c:pt>
                <c:pt idx="27" formatCode="_(* #,##0.00_);_(* \(#,##0.00\);_(* &quot;-&quot;??_);_(@_)">
                  <c:v>0.3</c:v>
                </c:pt>
              </c:numCache>
            </c:numRef>
          </c:xVal>
          <c:yVal>
            <c:numRef>
              <c:f>Perso!$AB$2:$AB$29</c:f>
              <c:numCache>
                <c:formatCode>General</c:formatCode>
                <c:ptCount val="28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5">
                  <c:v>952.27</c:v>
                </c:pt>
                <c:pt idx="6">
                  <c:v>1012.32</c:v>
                </c:pt>
                <c:pt idx="7">
                  <c:v>724.29</c:v>
                </c:pt>
                <c:pt idx="8">
                  <c:v>1129.94</c:v>
                </c:pt>
                <c:pt idx="9">
                  <c:v>1264.3399999999999</c:v>
                </c:pt>
                <c:pt idx="10">
                  <c:v>808.85</c:v>
                </c:pt>
                <c:pt idx="11">
                  <c:v>1627.89</c:v>
                </c:pt>
                <c:pt idx="12">
                  <c:v>440.17</c:v>
                </c:pt>
                <c:pt idx="13">
                  <c:v>1411.91</c:v>
                </c:pt>
                <c:pt idx="14">
                  <c:v>1183.1199999999999</c:v>
                </c:pt>
                <c:pt idx="15">
                  <c:v>641.14</c:v>
                </c:pt>
                <c:pt idx="16">
                  <c:v>1127.92</c:v>
                </c:pt>
                <c:pt idx="17">
                  <c:v>803.62</c:v>
                </c:pt>
                <c:pt idx="18">
                  <c:v>939.92</c:v>
                </c:pt>
                <c:pt idx="19">
                  <c:v>771.81</c:v>
                </c:pt>
                <c:pt idx="20">
                  <c:v>1266.79</c:v>
                </c:pt>
                <c:pt idx="21">
                  <c:v>828.46</c:v>
                </c:pt>
                <c:pt idx="22">
                  <c:v>1250.0999999999999</c:v>
                </c:pt>
                <c:pt idx="23">
                  <c:v>757.59</c:v>
                </c:pt>
                <c:pt idx="24">
                  <c:v>1394.13</c:v>
                </c:pt>
                <c:pt idx="25">
                  <c:v>1333.71</c:v>
                </c:pt>
                <c:pt idx="26">
                  <c:v>1200.1400000000001</c:v>
                </c:pt>
                <c:pt idx="27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96-4345-81A9-69716BD85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195920"/>
        <c:axId val="1064199248"/>
      </c:scatterChart>
      <c:valAx>
        <c:axId val="106419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199248"/>
        <c:crosses val="autoZero"/>
        <c:crossBetween val="midCat"/>
      </c:valAx>
      <c:valAx>
        <c:axId val="1064199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19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Impulsivité cognitive/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406277340332459"/>
                  <c:y val="-0.1662820793234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'BIS-10'!$C$2:$C$28</c:f>
              <c:numCache>
                <c:formatCode>General</c:formatCode>
                <c:ptCount val="27"/>
                <c:pt idx="1">
                  <c:v>17</c:v>
                </c:pt>
                <c:pt idx="2">
                  <c:v>26</c:v>
                </c:pt>
                <c:pt idx="3">
                  <c:v>27</c:v>
                </c:pt>
                <c:pt idx="4">
                  <c:v>34</c:v>
                </c:pt>
                <c:pt idx="5">
                  <c:v>26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22</c:v>
                </c:pt>
                <c:pt idx="10">
                  <c:v>17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16</c:v>
                </c:pt>
                <c:pt idx="15">
                  <c:v>18</c:v>
                </c:pt>
                <c:pt idx="16">
                  <c:v>14</c:v>
                </c:pt>
                <c:pt idx="17">
                  <c:v>11</c:v>
                </c:pt>
                <c:pt idx="18">
                  <c:v>16</c:v>
                </c:pt>
                <c:pt idx="19">
                  <c:v>25</c:v>
                </c:pt>
                <c:pt idx="20">
                  <c:v>14</c:v>
                </c:pt>
                <c:pt idx="21">
                  <c:v>23</c:v>
                </c:pt>
                <c:pt idx="22">
                  <c:v>22</c:v>
                </c:pt>
                <c:pt idx="23">
                  <c:v>10</c:v>
                </c:pt>
                <c:pt idx="24">
                  <c:v>22</c:v>
                </c:pt>
                <c:pt idx="25">
                  <c:v>20</c:v>
                </c:pt>
                <c:pt idx="26">
                  <c:v>25</c:v>
                </c:pt>
              </c:numCache>
            </c:numRef>
          </c:xVal>
          <c:yVal>
            <c:numRef>
              <c:f>'BIS-10'!$F$2:$F$28</c:f>
              <c:numCache>
                <c:formatCode>General</c:formatCode>
                <c:ptCount val="27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4">
                  <c:v>952.27</c:v>
                </c:pt>
                <c:pt idx="5">
                  <c:v>1012.32</c:v>
                </c:pt>
                <c:pt idx="6">
                  <c:v>724.29</c:v>
                </c:pt>
                <c:pt idx="7">
                  <c:v>1129.94</c:v>
                </c:pt>
                <c:pt idx="8">
                  <c:v>1264.3399999999999</c:v>
                </c:pt>
                <c:pt idx="9">
                  <c:v>808.85</c:v>
                </c:pt>
                <c:pt idx="10">
                  <c:v>1627.89</c:v>
                </c:pt>
                <c:pt idx="11">
                  <c:v>440.17</c:v>
                </c:pt>
                <c:pt idx="12">
                  <c:v>1411.91</c:v>
                </c:pt>
                <c:pt idx="13">
                  <c:v>1183.1199999999999</c:v>
                </c:pt>
                <c:pt idx="14">
                  <c:v>641.14</c:v>
                </c:pt>
                <c:pt idx="15">
                  <c:v>1127.92</c:v>
                </c:pt>
                <c:pt idx="16">
                  <c:v>803.62</c:v>
                </c:pt>
                <c:pt idx="17">
                  <c:v>939.92</c:v>
                </c:pt>
                <c:pt idx="18">
                  <c:v>771.81</c:v>
                </c:pt>
                <c:pt idx="19">
                  <c:v>1266.79</c:v>
                </c:pt>
                <c:pt idx="20">
                  <c:v>828.46</c:v>
                </c:pt>
                <c:pt idx="21">
                  <c:v>1250.0999999999999</c:v>
                </c:pt>
                <c:pt idx="22">
                  <c:v>757.59</c:v>
                </c:pt>
                <c:pt idx="23">
                  <c:v>1394.13</c:v>
                </c:pt>
                <c:pt idx="24">
                  <c:v>1333.71</c:v>
                </c:pt>
                <c:pt idx="25">
                  <c:v>1200.1400000000001</c:v>
                </c:pt>
                <c:pt idx="26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E5-48EE-A3BE-C93B121DF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696496"/>
        <c:axId val="528694832"/>
      </c:scatterChart>
      <c:valAx>
        <c:axId val="52869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694832"/>
        <c:crosses val="autoZero"/>
        <c:crossBetween val="midCat"/>
      </c:valAx>
      <c:valAx>
        <c:axId val="528694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69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Dynamique Lymphatique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Perso!$M$2:$M$29</c:f>
              <c:numCache>
                <c:formatCode>General</c:formatCode>
                <c:ptCount val="28"/>
                <c:pt idx="0">
                  <c:v>0.4</c:v>
                </c:pt>
                <c:pt idx="1">
                  <c:v>0.3</c:v>
                </c:pt>
                <c:pt idx="2" formatCode="_(* #,##0.00_);_(* \(#,##0.00\);_(* &quot;-&quot;??_);_(@_)">
                  <c:v>0.3</c:v>
                </c:pt>
                <c:pt idx="3" formatCode="0.00">
                  <c:v>7.6136363636363641E-2</c:v>
                </c:pt>
                <c:pt idx="4" formatCode="0.00">
                  <c:v>0.3</c:v>
                </c:pt>
                <c:pt idx="5" formatCode="_(* #,##0.00_);_(* \(#,##0.00\);_(* &quot;-&quot;??_);_(@_)">
                  <c:v>0.3</c:v>
                </c:pt>
                <c:pt idx="6" formatCode="_(* #,##0.00_);_(* \(#,##0.00\);_(* &quot;-&quot;??_);_(@_)">
                  <c:v>0.5</c:v>
                </c:pt>
                <c:pt idx="7" formatCode="_(* #,##0.00_);_(* \(#,##0.00\);_(* &quot;-&quot;??_);_(@_)">
                  <c:v>0.3</c:v>
                </c:pt>
                <c:pt idx="8" formatCode="_(* #,##0.00_);_(* \(#,##0.00\);_(* &quot;-&quot;??_);_(@_)">
                  <c:v>0.1</c:v>
                </c:pt>
                <c:pt idx="9" formatCode="_(* #,##0.00_);_(* \(#,##0.00\);_(* &quot;-&quot;??_);_(@_)">
                  <c:v>0.1</c:v>
                </c:pt>
                <c:pt idx="10" formatCode="0.00">
                  <c:v>0.375</c:v>
                </c:pt>
                <c:pt idx="11" formatCode="_(* #,##0.00_);_(* \(#,##0.00\);_(* &quot;-&quot;??_);_(@_)">
                  <c:v>0.4</c:v>
                </c:pt>
                <c:pt idx="12" formatCode="_(* #,##0.00_);_(* \(#,##0.00\);_(* &quot;-&quot;??_);_(@_)">
                  <c:v>0.2</c:v>
                </c:pt>
                <c:pt idx="13" formatCode="_(* #,##0.00_);_(* \(#,##0.00\);_(* &quot;-&quot;??_);_(@_)">
                  <c:v>0.2</c:v>
                </c:pt>
                <c:pt idx="14" formatCode="_(* #,##0.00_);_(* \(#,##0.00\);_(* &quot;-&quot;??_);_(@_)">
                  <c:v>0.2</c:v>
                </c:pt>
                <c:pt idx="15" formatCode="_(* #,##0.00_);_(* \(#,##0.00\);_(* &quot;-&quot;??_);_(@_)">
                  <c:v>0.1</c:v>
                </c:pt>
                <c:pt idx="16" formatCode="_(* #,##0.00_);_(* \(#,##0.00\);_(* &quot;-&quot;??_);_(@_)">
                  <c:v>0.4</c:v>
                </c:pt>
                <c:pt idx="17">
                  <c:v>0.1</c:v>
                </c:pt>
                <c:pt idx="18" formatCode="_(* #,##0.00_);_(* \(#,##0.00\);_(* &quot;-&quot;??_);_(@_)">
                  <c:v>0.3</c:v>
                </c:pt>
                <c:pt idx="19" formatCode="_(* #,##0.00_);_(* \(#,##0.00\);_(* &quot;-&quot;??_);_(@_)">
                  <c:v>0.3</c:v>
                </c:pt>
                <c:pt idx="20" formatCode="_(* #,##0.00_);_(* \(#,##0.00\);_(* &quot;-&quot;??_);_(@_)">
                  <c:v>0.1</c:v>
                </c:pt>
                <c:pt idx="21">
                  <c:v>0.5</c:v>
                </c:pt>
                <c:pt idx="22" formatCode="_(* #,##0.00_);_(* \(#,##0.00\);_(* &quot;-&quot;??_);_(@_)">
                  <c:v>0.4</c:v>
                </c:pt>
                <c:pt idx="23">
                  <c:v>0.2</c:v>
                </c:pt>
                <c:pt idx="24">
                  <c:v>0.2</c:v>
                </c:pt>
                <c:pt idx="25" formatCode="_(* #,##0.00_);_(* \(#,##0.00\);_(* &quot;-&quot;??_);_(@_)">
                  <c:v>0.5</c:v>
                </c:pt>
                <c:pt idx="26">
                  <c:v>0.1</c:v>
                </c:pt>
                <c:pt idx="27" formatCode="_(* #,##0.00_);_(* \(#,##0.00\);_(* &quot;-&quot;??_);_(@_)">
                  <c:v>0.4</c:v>
                </c:pt>
              </c:numCache>
            </c:numRef>
          </c:xVal>
          <c:yVal>
            <c:numRef>
              <c:f>Perso!$AB$2:$AB$29</c:f>
              <c:numCache>
                <c:formatCode>General</c:formatCode>
                <c:ptCount val="28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5">
                  <c:v>952.27</c:v>
                </c:pt>
                <c:pt idx="6">
                  <c:v>1012.32</c:v>
                </c:pt>
                <c:pt idx="7">
                  <c:v>724.29</c:v>
                </c:pt>
                <c:pt idx="8">
                  <c:v>1129.94</c:v>
                </c:pt>
                <c:pt idx="9">
                  <c:v>1264.3399999999999</c:v>
                </c:pt>
                <c:pt idx="10">
                  <c:v>808.85</c:v>
                </c:pt>
                <c:pt idx="11">
                  <c:v>1627.89</c:v>
                </c:pt>
                <c:pt idx="12">
                  <c:v>440.17</c:v>
                </c:pt>
                <c:pt idx="13">
                  <c:v>1411.91</c:v>
                </c:pt>
                <c:pt idx="14">
                  <c:v>1183.1199999999999</c:v>
                </c:pt>
                <c:pt idx="15">
                  <c:v>641.14</c:v>
                </c:pt>
                <c:pt idx="16">
                  <c:v>1127.92</c:v>
                </c:pt>
                <c:pt idx="17">
                  <c:v>803.62</c:v>
                </c:pt>
                <c:pt idx="18">
                  <c:v>939.92</c:v>
                </c:pt>
                <c:pt idx="19">
                  <c:v>771.81</c:v>
                </c:pt>
                <c:pt idx="20">
                  <c:v>1266.79</c:v>
                </c:pt>
                <c:pt idx="21">
                  <c:v>828.46</c:v>
                </c:pt>
                <c:pt idx="22">
                  <c:v>1250.0999999999999</c:v>
                </c:pt>
                <c:pt idx="23">
                  <c:v>757.59</c:v>
                </c:pt>
                <c:pt idx="24">
                  <c:v>1394.13</c:v>
                </c:pt>
                <c:pt idx="25">
                  <c:v>1333.71</c:v>
                </c:pt>
                <c:pt idx="26">
                  <c:v>1200.1400000000001</c:v>
                </c:pt>
                <c:pt idx="27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4E-4BA8-B958-47616E706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327408"/>
        <c:axId val="1141333232"/>
      </c:scatterChart>
      <c:valAx>
        <c:axId val="114132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41333232"/>
        <c:crosses val="autoZero"/>
        <c:crossBetween val="midCat"/>
      </c:valAx>
      <c:valAx>
        <c:axId val="1141333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4132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Organisé Brouillon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Perso!$N$2:$N$29</c:f>
              <c:numCache>
                <c:formatCode>General</c:formatCode>
                <c:ptCount val="28"/>
                <c:pt idx="0">
                  <c:v>0.1</c:v>
                </c:pt>
                <c:pt idx="1">
                  <c:v>0.4</c:v>
                </c:pt>
                <c:pt idx="2" formatCode="_(* #,##0.00_);_(* \(#,##0.00\);_(* &quot;-&quot;??_);_(@_)">
                  <c:v>0.7</c:v>
                </c:pt>
                <c:pt idx="3" formatCode="0.00">
                  <c:v>7.7272727272727271E-2</c:v>
                </c:pt>
                <c:pt idx="4" formatCode="0.00">
                  <c:v>0.3</c:v>
                </c:pt>
                <c:pt idx="5" formatCode="_(* #,##0.00_);_(* \(#,##0.00\);_(* &quot;-&quot;??_);_(@_)">
                  <c:v>0.3</c:v>
                </c:pt>
                <c:pt idx="6" formatCode="_(* #,##0.00_);_(* \(#,##0.00\);_(* &quot;-&quot;??_);_(@_)">
                  <c:v>0.4</c:v>
                </c:pt>
                <c:pt idx="7" formatCode="_(* #,##0.00_);_(* \(#,##0.00\);_(* &quot;-&quot;??_);_(@_)">
                  <c:v>0.4</c:v>
                </c:pt>
                <c:pt idx="8" formatCode="_(* #,##0.00_);_(* \(#,##0.00\);_(* &quot;-&quot;??_);_(@_)">
                  <c:v>0.1</c:v>
                </c:pt>
                <c:pt idx="9" formatCode="_(* #,##0.00_);_(* \(#,##0.00\);_(* &quot;-&quot;??_);_(@_)">
                  <c:v>0.1</c:v>
                </c:pt>
                <c:pt idx="10" formatCode="0.00">
                  <c:v>0.71590909090909094</c:v>
                </c:pt>
                <c:pt idx="11" formatCode="_(* #,##0.00_);_(* \(#,##0.00\);_(* &quot;-&quot;??_);_(@_)">
                  <c:v>0.4</c:v>
                </c:pt>
                <c:pt idx="12" formatCode="_(* #,##0.00_);_(* \(#,##0.00\);_(* &quot;-&quot;??_);_(@_)">
                  <c:v>0.1</c:v>
                </c:pt>
                <c:pt idx="13" formatCode="_(* #,##0.00_);_(* \(#,##0.00\);_(* &quot;-&quot;??_);_(@_)">
                  <c:v>0.5</c:v>
                </c:pt>
                <c:pt idx="14" formatCode="_(* #,##0.00_);_(* \(#,##0.00\);_(* &quot;-&quot;??_);_(@_)">
                  <c:v>0.3</c:v>
                </c:pt>
                <c:pt idx="15" formatCode="_(* #,##0.00_);_(* \(#,##0.00\);_(* &quot;-&quot;??_);_(@_)">
                  <c:v>0.2</c:v>
                </c:pt>
                <c:pt idx="16" formatCode="_(* #,##0.00_);_(* \(#,##0.00\);_(* &quot;-&quot;??_);_(@_)">
                  <c:v>0.2</c:v>
                </c:pt>
                <c:pt idx="17">
                  <c:v>0.1</c:v>
                </c:pt>
                <c:pt idx="18" formatCode="_(* #,##0.00_);_(* \(#,##0.00\);_(* &quot;-&quot;??_);_(@_)">
                  <c:v>0.3</c:v>
                </c:pt>
                <c:pt idx="19" formatCode="_(* #,##0.00_);_(* \(#,##0.00\);_(* &quot;-&quot;??_);_(@_)">
                  <c:v>0.1</c:v>
                </c:pt>
                <c:pt idx="20" formatCode="_(* #,##0.00_);_(* \(#,##0.00\);_(* &quot;-&quot;??_);_(@_)">
                  <c:v>0.1</c:v>
                </c:pt>
                <c:pt idx="21">
                  <c:v>0.2</c:v>
                </c:pt>
                <c:pt idx="22" formatCode="_(* #,##0.00_);_(* \(#,##0.00\);_(* &quot;-&quot;??_);_(@_)">
                  <c:v>0.7</c:v>
                </c:pt>
                <c:pt idx="23">
                  <c:v>0.3</c:v>
                </c:pt>
                <c:pt idx="24">
                  <c:v>0.8</c:v>
                </c:pt>
                <c:pt idx="25" formatCode="_(* #,##0.00_);_(* \(#,##0.00\);_(* &quot;-&quot;??_);_(@_)">
                  <c:v>0.8</c:v>
                </c:pt>
                <c:pt idx="26">
                  <c:v>0.4</c:v>
                </c:pt>
                <c:pt idx="27" formatCode="_(* #,##0.00_);_(* \(#,##0.00\);_(* &quot;-&quot;??_);_(@_)">
                  <c:v>0.4</c:v>
                </c:pt>
              </c:numCache>
            </c:numRef>
          </c:xVal>
          <c:yVal>
            <c:numRef>
              <c:f>Perso!$AB$2:$AB$29</c:f>
              <c:numCache>
                <c:formatCode>General</c:formatCode>
                <c:ptCount val="28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5">
                  <c:v>952.27</c:v>
                </c:pt>
                <c:pt idx="6">
                  <c:v>1012.32</c:v>
                </c:pt>
                <c:pt idx="7">
                  <c:v>724.29</c:v>
                </c:pt>
                <c:pt idx="8">
                  <c:v>1129.94</c:v>
                </c:pt>
                <c:pt idx="9">
                  <c:v>1264.3399999999999</c:v>
                </c:pt>
                <c:pt idx="10">
                  <c:v>808.85</c:v>
                </c:pt>
                <c:pt idx="11">
                  <c:v>1627.89</c:v>
                </c:pt>
                <c:pt idx="12">
                  <c:v>440.17</c:v>
                </c:pt>
                <c:pt idx="13">
                  <c:v>1411.91</c:v>
                </c:pt>
                <c:pt idx="14">
                  <c:v>1183.1199999999999</c:v>
                </c:pt>
                <c:pt idx="15">
                  <c:v>641.14</c:v>
                </c:pt>
                <c:pt idx="16">
                  <c:v>1127.92</c:v>
                </c:pt>
                <c:pt idx="17">
                  <c:v>803.62</c:v>
                </c:pt>
                <c:pt idx="18">
                  <c:v>939.92</c:v>
                </c:pt>
                <c:pt idx="19">
                  <c:v>771.81</c:v>
                </c:pt>
                <c:pt idx="20">
                  <c:v>1266.79</c:v>
                </c:pt>
                <c:pt idx="21">
                  <c:v>828.46</c:v>
                </c:pt>
                <c:pt idx="22">
                  <c:v>1250.0999999999999</c:v>
                </c:pt>
                <c:pt idx="23">
                  <c:v>757.59</c:v>
                </c:pt>
                <c:pt idx="24">
                  <c:v>1394.13</c:v>
                </c:pt>
                <c:pt idx="25">
                  <c:v>1333.71</c:v>
                </c:pt>
                <c:pt idx="26">
                  <c:v>1200.1400000000001</c:v>
                </c:pt>
                <c:pt idx="27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C8-4CEF-A930-7EF54D391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202160"/>
        <c:axId val="1064215056"/>
      </c:scatterChart>
      <c:valAx>
        <c:axId val="106420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215056"/>
        <c:crosses val="autoZero"/>
        <c:crossBetween val="midCat"/>
      </c:valAx>
      <c:valAx>
        <c:axId val="1064215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20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Habile Maladroit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172528433945757"/>
                  <c:y val="0.285319699620880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Perso!$O$2:$O$29</c:f>
              <c:numCache>
                <c:formatCode>General</c:formatCode>
                <c:ptCount val="28"/>
                <c:pt idx="0">
                  <c:v>0.2</c:v>
                </c:pt>
                <c:pt idx="1">
                  <c:v>0.3</c:v>
                </c:pt>
                <c:pt idx="2" formatCode="_(* #,##0.00_);_(* \(#,##0.00\);_(* &quot;-&quot;??_);_(@_)">
                  <c:v>0.5</c:v>
                </c:pt>
                <c:pt idx="3" formatCode="0.00">
                  <c:v>2.8409090909090908E-2</c:v>
                </c:pt>
                <c:pt idx="4" formatCode="0.00">
                  <c:v>0.6</c:v>
                </c:pt>
                <c:pt idx="5" formatCode="_(* #,##0.00_);_(* \(#,##0.00\);_(* &quot;-&quot;??_);_(@_)">
                  <c:v>0.3</c:v>
                </c:pt>
                <c:pt idx="6" formatCode="_(* #,##0.00_);_(* \(#,##0.00\);_(* &quot;-&quot;??_);_(@_)">
                  <c:v>0.6</c:v>
                </c:pt>
                <c:pt idx="7" formatCode="_(* #,##0.00_);_(* \(#,##0.00\);_(* &quot;-&quot;??_);_(@_)">
                  <c:v>0.4</c:v>
                </c:pt>
                <c:pt idx="8" formatCode="_(* #,##0.00_);_(* \(#,##0.00\);_(* &quot;-&quot;??_);_(@_)">
                  <c:v>0.1</c:v>
                </c:pt>
                <c:pt idx="9" formatCode="_(* #,##0.00_);_(* \(#,##0.00\);_(* &quot;-&quot;??_);_(@_)">
                  <c:v>0.5</c:v>
                </c:pt>
                <c:pt idx="10" formatCode="0.00">
                  <c:v>0.43181818181818182</c:v>
                </c:pt>
                <c:pt idx="11" formatCode="_(* #,##0.00_);_(* \(#,##0.00\);_(* &quot;-&quot;??_);_(@_)">
                  <c:v>0.6</c:v>
                </c:pt>
                <c:pt idx="12" formatCode="_(* #,##0.00_);_(* \(#,##0.00\);_(* &quot;-&quot;??_);_(@_)">
                  <c:v>0.2</c:v>
                </c:pt>
                <c:pt idx="13" formatCode="_(* #,##0.00_);_(* \(#,##0.00\);_(* &quot;-&quot;??_);_(@_)">
                  <c:v>0.2</c:v>
                </c:pt>
                <c:pt idx="14" formatCode="_(* #,##0.00_);_(* \(#,##0.00\);_(* &quot;-&quot;??_);_(@_)">
                  <c:v>0.6</c:v>
                </c:pt>
                <c:pt idx="15" formatCode="_(* #,##0.00_);_(* \(#,##0.00\);_(* &quot;-&quot;??_);_(@_)">
                  <c:v>0.2</c:v>
                </c:pt>
                <c:pt idx="16" formatCode="_(* #,##0.00_);_(* \(#,##0.00\);_(* &quot;-&quot;??_);_(@_)">
                  <c:v>0.3</c:v>
                </c:pt>
                <c:pt idx="17">
                  <c:v>0.2</c:v>
                </c:pt>
                <c:pt idx="18" formatCode="_(* #,##0.00_);_(* \(#,##0.00\);_(* &quot;-&quot;??_);_(@_)">
                  <c:v>0.3</c:v>
                </c:pt>
                <c:pt idx="19" formatCode="_(* #,##0.00_);_(* \(#,##0.00\);_(* &quot;-&quot;??_);_(@_)">
                  <c:v>0.5</c:v>
                </c:pt>
                <c:pt idx="20" formatCode="_(* #,##0.00_);_(* \(#,##0.00\);_(* &quot;-&quot;??_);_(@_)">
                  <c:v>0.4</c:v>
                </c:pt>
                <c:pt idx="21">
                  <c:v>0.8</c:v>
                </c:pt>
                <c:pt idx="22" formatCode="_(* #,##0.00_);_(* \(#,##0.00\);_(* &quot;-&quot;??_);_(@_)">
                  <c:v>0.7</c:v>
                </c:pt>
                <c:pt idx="23">
                  <c:v>0.8</c:v>
                </c:pt>
                <c:pt idx="24">
                  <c:v>0.3</c:v>
                </c:pt>
                <c:pt idx="25" formatCode="_(* #,##0.00_);_(* \(#,##0.00\);_(* &quot;-&quot;??_);_(@_)">
                  <c:v>0.6</c:v>
                </c:pt>
                <c:pt idx="26">
                  <c:v>0.3</c:v>
                </c:pt>
                <c:pt idx="27" formatCode="_(* #,##0.00_);_(* \(#,##0.00\);_(* &quot;-&quot;??_);_(@_)">
                  <c:v>0.7</c:v>
                </c:pt>
              </c:numCache>
            </c:numRef>
          </c:xVal>
          <c:yVal>
            <c:numRef>
              <c:f>Perso!$AB$2:$AB$29</c:f>
              <c:numCache>
                <c:formatCode>General</c:formatCode>
                <c:ptCount val="28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5">
                  <c:v>952.27</c:v>
                </c:pt>
                <c:pt idx="6">
                  <c:v>1012.32</c:v>
                </c:pt>
                <c:pt idx="7">
                  <c:v>724.29</c:v>
                </c:pt>
                <c:pt idx="8">
                  <c:v>1129.94</c:v>
                </c:pt>
                <c:pt idx="9">
                  <c:v>1264.3399999999999</c:v>
                </c:pt>
                <c:pt idx="10">
                  <c:v>808.85</c:v>
                </c:pt>
                <c:pt idx="11">
                  <c:v>1627.89</c:v>
                </c:pt>
                <c:pt idx="12">
                  <c:v>440.17</c:v>
                </c:pt>
                <c:pt idx="13">
                  <c:v>1411.91</c:v>
                </c:pt>
                <c:pt idx="14">
                  <c:v>1183.1199999999999</c:v>
                </c:pt>
                <c:pt idx="15">
                  <c:v>641.14</c:v>
                </c:pt>
                <c:pt idx="16">
                  <c:v>1127.92</c:v>
                </c:pt>
                <c:pt idx="17">
                  <c:v>803.62</c:v>
                </c:pt>
                <c:pt idx="18">
                  <c:v>939.92</c:v>
                </c:pt>
                <c:pt idx="19">
                  <c:v>771.81</c:v>
                </c:pt>
                <c:pt idx="20">
                  <c:v>1266.79</c:v>
                </c:pt>
                <c:pt idx="21">
                  <c:v>828.46</c:v>
                </c:pt>
                <c:pt idx="22">
                  <c:v>1250.0999999999999</c:v>
                </c:pt>
                <c:pt idx="23">
                  <c:v>757.59</c:v>
                </c:pt>
                <c:pt idx="24">
                  <c:v>1394.13</c:v>
                </c:pt>
                <c:pt idx="25">
                  <c:v>1333.71</c:v>
                </c:pt>
                <c:pt idx="26">
                  <c:v>1200.1400000000001</c:v>
                </c:pt>
                <c:pt idx="27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25-4EFB-815C-C849CC6F8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713600"/>
        <c:axId val="1177714016"/>
      </c:scatterChart>
      <c:valAx>
        <c:axId val="117771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7714016"/>
        <c:crosses val="autoZero"/>
        <c:crossBetween val="midCat"/>
      </c:valAx>
      <c:valAx>
        <c:axId val="1177714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771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Prident</a:t>
            </a:r>
            <a:r>
              <a:rPr lang="fr-FR" baseline="0"/>
              <a:t> Maladroit / </a:t>
            </a:r>
            <a:r>
              <a:rPr lang="fr-FR"/>
              <a:t>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Perso!$P$2:$P$29</c:f>
              <c:numCache>
                <c:formatCode>General</c:formatCode>
                <c:ptCount val="28"/>
                <c:pt idx="0">
                  <c:v>0.4</c:v>
                </c:pt>
                <c:pt idx="1">
                  <c:v>0.7</c:v>
                </c:pt>
                <c:pt idx="2" formatCode="_(* #,##0.00_);_(* \(#,##0.00\);_(* &quot;-&quot;??_);_(@_)">
                  <c:v>0.4</c:v>
                </c:pt>
                <c:pt idx="3" formatCode="0.00">
                  <c:v>3.2954545454545452E-2</c:v>
                </c:pt>
                <c:pt idx="4" formatCode="0.00">
                  <c:v>0.6</c:v>
                </c:pt>
                <c:pt idx="5" formatCode="_(* #,##0.00_);_(* \(#,##0.00\);_(* &quot;-&quot;??_);_(@_)">
                  <c:v>0.3</c:v>
                </c:pt>
                <c:pt idx="6" formatCode="_(* #,##0.00_);_(* \(#,##0.00\);_(* &quot;-&quot;??_);_(@_)">
                  <c:v>0.4</c:v>
                </c:pt>
                <c:pt idx="7" formatCode="_(* #,##0.00_);_(* \(#,##0.00\);_(* &quot;-&quot;??_);_(@_)">
                  <c:v>0.3</c:v>
                </c:pt>
                <c:pt idx="8" formatCode="_(* #,##0.00_);_(* \(#,##0.00\);_(* &quot;-&quot;??_);_(@_)">
                  <c:v>0.1</c:v>
                </c:pt>
                <c:pt idx="9" formatCode="_(* #,##0.00_);_(* \(#,##0.00\);_(* &quot;-&quot;??_);_(@_)">
                  <c:v>0.8</c:v>
                </c:pt>
                <c:pt idx="10" formatCode="0.00">
                  <c:v>0.39772727272727271</c:v>
                </c:pt>
                <c:pt idx="11" formatCode="_(* #,##0.00_);_(* \(#,##0.00\);_(* &quot;-&quot;??_);_(@_)">
                  <c:v>0.5</c:v>
                </c:pt>
                <c:pt idx="12" formatCode="_(* #,##0.00_);_(* \(#,##0.00\);_(* &quot;-&quot;??_);_(@_)">
                  <c:v>0.6</c:v>
                </c:pt>
                <c:pt idx="13" formatCode="_(* #,##0.00_);_(* \(#,##0.00\);_(* &quot;-&quot;??_);_(@_)">
                  <c:v>0.5</c:v>
                </c:pt>
                <c:pt idx="14" formatCode="_(* #,##0.00_);_(* \(#,##0.00\);_(* &quot;-&quot;??_);_(@_)">
                  <c:v>0.8</c:v>
                </c:pt>
                <c:pt idx="15" formatCode="_(* #,##0.00_);_(* \(#,##0.00\);_(* &quot;-&quot;??_);_(@_)">
                  <c:v>0.4</c:v>
                </c:pt>
                <c:pt idx="16" formatCode="_(* #,##0.00_);_(* \(#,##0.00\);_(* &quot;-&quot;??_);_(@_)">
                  <c:v>0.2</c:v>
                </c:pt>
                <c:pt idx="17">
                  <c:v>0.7</c:v>
                </c:pt>
                <c:pt idx="18" formatCode="_(* #,##0.00_);_(* \(#,##0.00\);_(* &quot;-&quot;??_);_(@_)">
                  <c:v>0.5</c:v>
                </c:pt>
                <c:pt idx="19" formatCode="_(* #,##0.00_);_(* \(#,##0.00\);_(* &quot;-&quot;??_);_(@_)">
                  <c:v>0.4</c:v>
                </c:pt>
                <c:pt idx="20" formatCode="_(* #,##0.00_);_(* \(#,##0.00\);_(* &quot;-&quot;??_);_(@_)">
                  <c:v>0.4</c:v>
                </c:pt>
                <c:pt idx="21">
                  <c:v>0.4</c:v>
                </c:pt>
                <c:pt idx="22" formatCode="_(* #,##0.00_);_(* \(#,##0.00\);_(* &quot;-&quot;??_);_(@_)">
                  <c:v>0.5</c:v>
                </c:pt>
                <c:pt idx="23">
                  <c:v>0.8</c:v>
                </c:pt>
                <c:pt idx="24">
                  <c:v>0.5</c:v>
                </c:pt>
                <c:pt idx="25" formatCode="_(* #,##0.00_);_(* \(#,##0.00\);_(* &quot;-&quot;??_);_(@_)">
                  <c:v>0.2</c:v>
                </c:pt>
                <c:pt idx="26">
                  <c:v>0.3</c:v>
                </c:pt>
                <c:pt idx="27" formatCode="_(* #,##0.00_);_(* \(#,##0.00\);_(* &quot;-&quot;??_);_(@_)">
                  <c:v>0.2</c:v>
                </c:pt>
              </c:numCache>
            </c:numRef>
          </c:xVal>
          <c:yVal>
            <c:numRef>
              <c:f>Perso!$AB$2:$AB$29</c:f>
              <c:numCache>
                <c:formatCode>General</c:formatCode>
                <c:ptCount val="28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5">
                  <c:v>952.27</c:v>
                </c:pt>
                <c:pt idx="6">
                  <c:v>1012.32</c:v>
                </c:pt>
                <c:pt idx="7">
                  <c:v>724.29</c:v>
                </c:pt>
                <c:pt idx="8">
                  <c:v>1129.94</c:v>
                </c:pt>
                <c:pt idx="9">
                  <c:v>1264.3399999999999</c:v>
                </c:pt>
                <c:pt idx="10">
                  <c:v>808.85</c:v>
                </c:pt>
                <c:pt idx="11">
                  <c:v>1627.89</c:v>
                </c:pt>
                <c:pt idx="12">
                  <c:v>440.17</c:v>
                </c:pt>
                <c:pt idx="13">
                  <c:v>1411.91</c:v>
                </c:pt>
                <c:pt idx="14">
                  <c:v>1183.1199999999999</c:v>
                </c:pt>
                <c:pt idx="15">
                  <c:v>641.14</c:v>
                </c:pt>
                <c:pt idx="16">
                  <c:v>1127.92</c:v>
                </c:pt>
                <c:pt idx="17">
                  <c:v>803.62</c:v>
                </c:pt>
                <c:pt idx="18">
                  <c:v>939.92</c:v>
                </c:pt>
                <c:pt idx="19">
                  <c:v>771.81</c:v>
                </c:pt>
                <c:pt idx="20">
                  <c:v>1266.79</c:v>
                </c:pt>
                <c:pt idx="21">
                  <c:v>828.46</c:v>
                </c:pt>
                <c:pt idx="22">
                  <c:v>1250.0999999999999</c:v>
                </c:pt>
                <c:pt idx="23">
                  <c:v>757.59</c:v>
                </c:pt>
                <c:pt idx="24">
                  <c:v>1394.13</c:v>
                </c:pt>
                <c:pt idx="25">
                  <c:v>1333.71</c:v>
                </c:pt>
                <c:pt idx="26">
                  <c:v>1200.1400000000001</c:v>
                </c:pt>
                <c:pt idx="27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5E-4A2A-878C-C5558297E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224208"/>
        <c:axId val="1064224624"/>
      </c:scatterChart>
      <c:valAx>
        <c:axId val="106422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224624"/>
        <c:crosses val="autoZero"/>
        <c:crossBetween val="midCat"/>
      </c:valAx>
      <c:valAx>
        <c:axId val="1064224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22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Lent Vif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Perso!$Q$2:$Q$29</c:f>
              <c:numCache>
                <c:formatCode>General</c:formatCode>
                <c:ptCount val="28"/>
                <c:pt idx="0">
                  <c:v>0.5</c:v>
                </c:pt>
                <c:pt idx="1">
                  <c:v>0.7</c:v>
                </c:pt>
                <c:pt idx="2" formatCode="_(* #,##0.00_);_(* \(#,##0.00\);_(* &quot;-&quot;??_);_(@_)">
                  <c:v>0.7</c:v>
                </c:pt>
                <c:pt idx="3" formatCode="0.00">
                  <c:v>4.2045454545454546E-2</c:v>
                </c:pt>
                <c:pt idx="4" formatCode="0.00">
                  <c:v>0.8</c:v>
                </c:pt>
                <c:pt idx="5" formatCode="_(* #,##0.00_);_(* \(#,##0.00\);_(* &quot;-&quot;??_);_(@_)">
                  <c:v>0.8</c:v>
                </c:pt>
                <c:pt idx="6" formatCode="_(* #,##0.00_);_(* \(#,##0.00\);_(* &quot;-&quot;??_);_(@_)">
                  <c:v>0.8</c:v>
                </c:pt>
                <c:pt idx="7" formatCode="_(* #,##0.00_);_(* \(#,##0.00\);_(* &quot;-&quot;??_);_(@_)">
                  <c:v>0.9</c:v>
                </c:pt>
                <c:pt idx="8" formatCode="_(* #,##0.00_);_(* \(#,##0.00\);_(* &quot;-&quot;??_);_(@_)">
                  <c:v>0.7</c:v>
                </c:pt>
                <c:pt idx="9" formatCode="_(* #,##0.00_);_(* \(#,##0.00\);_(* &quot;-&quot;??_);_(@_)">
                  <c:v>0.9</c:v>
                </c:pt>
                <c:pt idx="10" formatCode="0.00">
                  <c:v>0.48863636363636365</c:v>
                </c:pt>
                <c:pt idx="11" formatCode="_(* #,##0.00_);_(* \(#,##0.00\);_(* &quot;-&quot;??_);_(@_)">
                  <c:v>0.5</c:v>
                </c:pt>
                <c:pt idx="12" formatCode="_(* #,##0.00_);_(* \(#,##0.00\);_(* &quot;-&quot;??_);_(@_)">
                  <c:v>0.8</c:v>
                </c:pt>
                <c:pt idx="13" formatCode="_(* #,##0.00_);_(* \(#,##0.00\);_(* &quot;-&quot;??_);_(@_)">
                  <c:v>0.9</c:v>
                </c:pt>
                <c:pt idx="14" formatCode="_(* #,##0.00_);_(* \(#,##0.00\);_(* &quot;-&quot;??_);_(@_)">
                  <c:v>0.9</c:v>
                </c:pt>
                <c:pt idx="15" formatCode="_(* #,##0.00_);_(* \(#,##0.00\);_(* &quot;-&quot;??_);_(@_)">
                  <c:v>0.8</c:v>
                </c:pt>
                <c:pt idx="16" formatCode="_(* #,##0.00_);_(* \(#,##0.00\);_(* &quot;-&quot;??_);_(@_)">
                  <c:v>0.7</c:v>
                </c:pt>
                <c:pt idx="17">
                  <c:v>1</c:v>
                </c:pt>
                <c:pt idx="18" formatCode="_(* #,##0.00_);_(* \(#,##0.00\);_(* &quot;-&quot;??_);_(@_)">
                  <c:v>0.6</c:v>
                </c:pt>
                <c:pt idx="19" formatCode="_(* #,##0.00_);_(* \(#,##0.00\);_(* &quot;-&quot;??_);_(@_)">
                  <c:v>0.6</c:v>
                </c:pt>
                <c:pt idx="20" formatCode="_(* #,##0.00_);_(* \(#,##0.00\);_(* &quot;-&quot;??_);_(@_)">
                  <c:v>0.8</c:v>
                </c:pt>
                <c:pt idx="21">
                  <c:v>0.6</c:v>
                </c:pt>
                <c:pt idx="22" formatCode="_(* #,##0.00_);_(* \(#,##0.00\);_(* &quot;-&quot;??_);_(@_)">
                  <c:v>0.4</c:v>
                </c:pt>
                <c:pt idx="23">
                  <c:v>0.9</c:v>
                </c:pt>
                <c:pt idx="24">
                  <c:v>0.9</c:v>
                </c:pt>
                <c:pt idx="25" formatCode="_(* #,##0.00_);_(* \(#,##0.00\);_(* &quot;-&quot;??_);_(@_)">
                  <c:v>0.6</c:v>
                </c:pt>
                <c:pt idx="26">
                  <c:v>0.9</c:v>
                </c:pt>
                <c:pt idx="27" formatCode="_(* #,##0.00_);_(* \(#,##0.00\);_(* &quot;-&quot;??_);_(@_)">
                  <c:v>0.6</c:v>
                </c:pt>
              </c:numCache>
            </c:numRef>
          </c:xVal>
          <c:yVal>
            <c:numRef>
              <c:f>Perso!$AB$2:$AB$29</c:f>
              <c:numCache>
                <c:formatCode>General</c:formatCode>
                <c:ptCount val="28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5">
                  <c:v>952.27</c:v>
                </c:pt>
                <c:pt idx="6">
                  <c:v>1012.32</c:v>
                </c:pt>
                <c:pt idx="7">
                  <c:v>724.29</c:v>
                </c:pt>
                <c:pt idx="8">
                  <c:v>1129.94</c:v>
                </c:pt>
                <c:pt idx="9">
                  <c:v>1264.3399999999999</c:v>
                </c:pt>
                <c:pt idx="10">
                  <c:v>808.85</c:v>
                </c:pt>
                <c:pt idx="11">
                  <c:v>1627.89</c:v>
                </c:pt>
                <c:pt idx="12">
                  <c:v>440.17</c:v>
                </c:pt>
                <c:pt idx="13">
                  <c:v>1411.91</c:v>
                </c:pt>
                <c:pt idx="14">
                  <c:v>1183.1199999999999</c:v>
                </c:pt>
                <c:pt idx="15">
                  <c:v>641.14</c:v>
                </c:pt>
                <c:pt idx="16">
                  <c:v>1127.92</c:v>
                </c:pt>
                <c:pt idx="17">
                  <c:v>803.62</c:v>
                </c:pt>
                <c:pt idx="18">
                  <c:v>939.92</c:v>
                </c:pt>
                <c:pt idx="19">
                  <c:v>771.81</c:v>
                </c:pt>
                <c:pt idx="20">
                  <c:v>1266.79</c:v>
                </c:pt>
                <c:pt idx="21">
                  <c:v>828.46</c:v>
                </c:pt>
                <c:pt idx="22">
                  <c:v>1250.0999999999999</c:v>
                </c:pt>
                <c:pt idx="23">
                  <c:v>757.59</c:v>
                </c:pt>
                <c:pt idx="24">
                  <c:v>1394.13</c:v>
                </c:pt>
                <c:pt idx="25">
                  <c:v>1333.71</c:v>
                </c:pt>
                <c:pt idx="26">
                  <c:v>1200.1400000000001</c:v>
                </c:pt>
                <c:pt idx="27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80-43F8-B8D6-612F24216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200688"/>
        <c:axId val="1005201104"/>
      </c:scatterChart>
      <c:valAx>
        <c:axId val="100520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5201104"/>
        <c:crosses val="autoZero"/>
        <c:crossBetween val="midCat"/>
      </c:valAx>
      <c:valAx>
        <c:axId val="1005201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520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Soigné</a:t>
            </a:r>
            <a:r>
              <a:rPr lang="fr-FR" baseline="0"/>
              <a:t> Négligé / </a:t>
            </a:r>
            <a:r>
              <a:rPr lang="fr-FR"/>
              <a:t>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Perso!$S$2:$S$29</c:f>
              <c:numCache>
                <c:formatCode>General</c:formatCode>
                <c:ptCount val="28"/>
                <c:pt idx="0">
                  <c:v>0.1</c:v>
                </c:pt>
                <c:pt idx="1">
                  <c:v>0.6</c:v>
                </c:pt>
                <c:pt idx="2" formatCode="_(* #,##0.00_);_(* \(#,##0.00\);_(* &quot;-&quot;??_);_(@_)">
                  <c:v>0.2</c:v>
                </c:pt>
                <c:pt idx="3" formatCode="0.00">
                  <c:v>3.4090909090909088E-2</c:v>
                </c:pt>
                <c:pt idx="4">
                  <c:v>0.3</c:v>
                </c:pt>
                <c:pt idx="5" formatCode="_(* #,##0.00_);_(* \(#,##0.00\);_(* &quot;-&quot;??_);_(@_)">
                  <c:v>0.4</c:v>
                </c:pt>
                <c:pt idx="6" formatCode="_(* #,##0.00_);_(* \(#,##0.00\);_(* &quot;-&quot;??_);_(@_)">
                  <c:v>0.5</c:v>
                </c:pt>
                <c:pt idx="7" formatCode="_(* #,##0.00_);_(* \(#,##0.00\);_(* &quot;-&quot;??_);_(@_)">
                  <c:v>0.2</c:v>
                </c:pt>
                <c:pt idx="8" formatCode="_(* #,##0.00_);_(* \(#,##0.00\);_(* &quot;-&quot;??_);_(@_)">
                  <c:v>0.1</c:v>
                </c:pt>
                <c:pt idx="9" formatCode="_(* #,##0.00_);_(* \(#,##0.00\);_(* &quot;-&quot;??_);_(@_)">
                  <c:v>0.1</c:v>
                </c:pt>
                <c:pt idx="10" formatCode="0.00">
                  <c:v>0.20454545454545456</c:v>
                </c:pt>
                <c:pt idx="11" formatCode="_(* #,##0.00_);_(* \(#,##0.00\);_(* &quot;-&quot;??_);_(@_)">
                  <c:v>0.3</c:v>
                </c:pt>
                <c:pt idx="12" formatCode="_(* #,##0.00_);_(* \(#,##0.00\);_(* &quot;-&quot;??_);_(@_)">
                  <c:v>0.3</c:v>
                </c:pt>
                <c:pt idx="13" formatCode="_(* #,##0.00_);_(* \(#,##0.00\);_(* &quot;-&quot;??_);_(@_)">
                  <c:v>0.4</c:v>
                </c:pt>
                <c:pt idx="14" formatCode="_(* #,##0.00_);_(* \(#,##0.00\);_(* &quot;-&quot;??_);_(@_)">
                  <c:v>0.2</c:v>
                </c:pt>
                <c:pt idx="15" formatCode="_(* #,##0.00_);_(* \(#,##0.00\);_(* &quot;-&quot;??_);_(@_)">
                  <c:v>0.6</c:v>
                </c:pt>
                <c:pt idx="16" formatCode="_(* #,##0.00_);_(* \(#,##0.00\);_(* &quot;-&quot;??_);_(@_)">
                  <c:v>0.3</c:v>
                </c:pt>
                <c:pt idx="17">
                  <c:v>0.3</c:v>
                </c:pt>
                <c:pt idx="18" formatCode="_(* #,##0.00_);_(* \(#,##0.00\);_(* &quot;-&quot;??_);_(@_)">
                  <c:v>0.3</c:v>
                </c:pt>
                <c:pt idx="19" formatCode="_(* #,##0.00_);_(* \(#,##0.00\);_(* &quot;-&quot;??_);_(@_)">
                  <c:v>0.3</c:v>
                </c:pt>
                <c:pt idx="20" formatCode="_(* #,##0.00_);_(* \(#,##0.00\);_(* &quot;-&quot;??_);_(@_)">
                  <c:v>0.4</c:v>
                </c:pt>
                <c:pt idx="21">
                  <c:v>0.3</c:v>
                </c:pt>
                <c:pt idx="22" formatCode="_(* #,##0.00_);_(* \(#,##0.00\);_(* &quot;-&quot;??_);_(@_)">
                  <c:v>0.4</c:v>
                </c:pt>
                <c:pt idx="23">
                  <c:v>0.2</c:v>
                </c:pt>
                <c:pt idx="24">
                  <c:v>0.3</c:v>
                </c:pt>
                <c:pt idx="25" formatCode="_(* #,##0.00_);_(* \(#,##0.00\);_(* &quot;-&quot;??_);_(@_)">
                  <c:v>0.4</c:v>
                </c:pt>
                <c:pt idx="26">
                  <c:v>0.4</c:v>
                </c:pt>
                <c:pt idx="27" formatCode="_(* #,##0.00_);_(* \(#,##0.00\);_(* &quot;-&quot;??_);_(@_)">
                  <c:v>0.4</c:v>
                </c:pt>
              </c:numCache>
            </c:numRef>
          </c:xVal>
          <c:yVal>
            <c:numRef>
              <c:f>Perso!$AB$2:$AB$29</c:f>
              <c:numCache>
                <c:formatCode>General</c:formatCode>
                <c:ptCount val="28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5">
                  <c:v>952.27</c:v>
                </c:pt>
                <c:pt idx="6">
                  <c:v>1012.32</c:v>
                </c:pt>
                <c:pt idx="7">
                  <c:v>724.29</c:v>
                </c:pt>
                <c:pt idx="8">
                  <c:v>1129.94</c:v>
                </c:pt>
                <c:pt idx="9">
                  <c:v>1264.3399999999999</c:v>
                </c:pt>
                <c:pt idx="10">
                  <c:v>808.85</c:v>
                </c:pt>
                <c:pt idx="11">
                  <c:v>1627.89</c:v>
                </c:pt>
                <c:pt idx="12">
                  <c:v>440.17</c:v>
                </c:pt>
                <c:pt idx="13">
                  <c:v>1411.91</c:v>
                </c:pt>
                <c:pt idx="14">
                  <c:v>1183.1199999999999</c:v>
                </c:pt>
                <c:pt idx="15">
                  <c:v>641.14</c:v>
                </c:pt>
                <c:pt idx="16">
                  <c:v>1127.92</c:v>
                </c:pt>
                <c:pt idx="17">
                  <c:v>803.62</c:v>
                </c:pt>
                <c:pt idx="18">
                  <c:v>939.92</c:v>
                </c:pt>
                <c:pt idx="19">
                  <c:v>771.81</c:v>
                </c:pt>
                <c:pt idx="20">
                  <c:v>1266.79</c:v>
                </c:pt>
                <c:pt idx="21">
                  <c:v>828.46</c:v>
                </c:pt>
                <c:pt idx="22">
                  <c:v>1250.0999999999999</c:v>
                </c:pt>
                <c:pt idx="23">
                  <c:v>757.59</c:v>
                </c:pt>
                <c:pt idx="24">
                  <c:v>1394.13</c:v>
                </c:pt>
                <c:pt idx="25">
                  <c:v>1333.71</c:v>
                </c:pt>
                <c:pt idx="26">
                  <c:v>1200.1400000000001</c:v>
                </c:pt>
                <c:pt idx="27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5-441F-916D-0A74E8C53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490096"/>
        <c:axId val="1172488432"/>
      </c:scatterChart>
      <c:valAx>
        <c:axId val="117249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2488432"/>
        <c:crosses val="autoZero"/>
        <c:crossBetween val="midCat"/>
      </c:valAx>
      <c:valAx>
        <c:axId val="1172488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249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 retard Ponctuel  /VMN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22020997375328"/>
                  <c:y val="0.280542796733741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Perso!$T$2:$T$29</c:f>
              <c:numCache>
                <c:formatCode>General</c:formatCode>
                <c:ptCount val="28"/>
                <c:pt idx="0">
                  <c:v>0.8</c:v>
                </c:pt>
                <c:pt idx="1">
                  <c:v>0.8</c:v>
                </c:pt>
                <c:pt idx="2" formatCode="_(* #,##0.00_);_(* \(#,##0.00\);_(* &quot;-&quot;??_);_(@_)">
                  <c:v>1</c:v>
                </c:pt>
                <c:pt idx="3" formatCode="0.00">
                  <c:v>9.6590909090909088E-2</c:v>
                </c:pt>
                <c:pt idx="4" formatCode="0.00">
                  <c:v>0.6</c:v>
                </c:pt>
                <c:pt idx="5" formatCode="_(* #,##0.00_);_(* \(#,##0.00\);_(* &quot;-&quot;??_);_(@_)">
                  <c:v>1</c:v>
                </c:pt>
                <c:pt idx="6" formatCode="_(* #,##0.00_);_(* \(#,##0.00\);_(* &quot;-&quot;??_);_(@_)">
                  <c:v>1</c:v>
                </c:pt>
                <c:pt idx="7" formatCode="_(* #,##0.00_);_(* \(#,##0.00\);_(* &quot;-&quot;??_);_(@_)">
                  <c:v>0.9</c:v>
                </c:pt>
                <c:pt idx="8" formatCode="_(* #,##0.00_);_(* \(#,##0.00\);_(* &quot;-&quot;??_);_(@_)">
                  <c:v>1</c:v>
                </c:pt>
                <c:pt idx="9" formatCode="_(* #,##0.00_);_(* \(#,##0.00\);_(* &quot;-&quot;??_);_(@_)">
                  <c:v>1</c:v>
                </c:pt>
                <c:pt idx="10" formatCode="0.00">
                  <c:v>0.40909090909090912</c:v>
                </c:pt>
                <c:pt idx="11" formatCode="_(* #,##0.00_);_(* \(#,##0.00\);_(* &quot;-&quot;??_);_(@_)">
                  <c:v>0.9</c:v>
                </c:pt>
                <c:pt idx="12" formatCode="_(* #,##0.00_);_(* \(#,##0.00\);_(* &quot;-&quot;??_);_(@_)">
                  <c:v>0.9</c:v>
                </c:pt>
                <c:pt idx="13" formatCode="_(* #,##0.00_);_(* \(#,##0.00\);_(* &quot;-&quot;??_);_(@_)">
                  <c:v>0.6</c:v>
                </c:pt>
                <c:pt idx="14" formatCode="_(* #,##0.00_);_(* \(#,##0.00\);_(* &quot;-&quot;??_);_(@_)">
                  <c:v>0.9</c:v>
                </c:pt>
                <c:pt idx="15" formatCode="_(* #,##0.00_);_(* \(#,##0.00\);_(* &quot;-&quot;??_);_(@_)">
                  <c:v>1</c:v>
                </c:pt>
                <c:pt idx="16" formatCode="_(* #,##0.00_);_(* \(#,##0.00\);_(* &quot;-&quot;??_);_(@_)">
                  <c:v>1</c:v>
                </c:pt>
                <c:pt idx="17">
                  <c:v>0.9</c:v>
                </c:pt>
                <c:pt idx="18" formatCode="_(* #,##0.00_);_(* \(#,##0.00\);_(* &quot;-&quot;??_);_(@_)">
                  <c:v>0.8</c:v>
                </c:pt>
                <c:pt idx="19" formatCode="_(* #,##0.00_);_(* \(#,##0.00\);_(* &quot;-&quot;??_);_(@_)">
                  <c:v>1</c:v>
                </c:pt>
                <c:pt idx="20" formatCode="_(* #,##0.00_);_(* \(#,##0.00\);_(* &quot;-&quot;??_);_(@_)">
                  <c:v>0.9</c:v>
                </c:pt>
                <c:pt idx="21">
                  <c:v>0.6</c:v>
                </c:pt>
                <c:pt idx="22" formatCode="_(* #,##0.00_);_(* \(#,##0.00\);_(* &quot;-&quot;??_);_(@_)">
                  <c:v>0.7</c:v>
                </c:pt>
                <c:pt idx="23">
                  <c:v>0.2</c:v>
                </c:pt>
                <c:pt idx="24">
                  <c:v>0.5</c:v>
                </c:pt>
                <c:pt idx="25" formatCode="_(* #,##0.00_);_(* \(#,##0.00\);_(* &quot;-&quot;??_);_(@_)">
                  <c:v>0.9</c:v>
                </c:pt>
                <c:pt idx="26">
                  <c:v>0.8</c:v>
                </c:pt>
                <c:pt idx="27" formatCode="_(* #,##0.00_);_(* \(#,##0.00\);_(* &quot;-&quot;??_);_(@_)">
                  <c:v>0.5</c:v>
                </c:pt>
              </c:numCache>
            </c:numRef>
          </c:xVal>
          <c:yVal>
            <c:numRef>
              <c:f>Perso!$AB$2:$AB$29</c:f>
              <c:numCache>
                <c:formatCode>General</c:formatCode>
                <c:ptCount val="28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5">
                  <c:v>952.27</c:v>
                </c:pt>
                <c:pt idx="6">
                  <c:v>1012.32</c:v>
                </c:pt>
                <c:pt idx="7">
                  <c:v>724.29</c:v>
                </c:pt>
                <c:pt idx="8">
                  <c:v>1129.94</c:v>
                </c:pt>
                <c:pt idx="9">
                  <c:v>1264.3399999999999</c:v>
                </c:pt>
                <c:pt idx="10">
                  <c:v>808.85</c:v>
                </c:pt>
                <c:pt idx="11">
                  <c:v>1627.89</c:v>
                </c:pt>
                <c:pt idx="12">
                  <c:v>440.17</c:v>
                </c:pt>
                <c:pt idx="13">
                  <c:v>1411.91</c:v>
                </c:pt>
                <c:pt idx="14">
                  <c:v>1183.1199999999999</c:v>
                </c:pt>
                <c:pt idx="15">
                  <c:v>641.14</c:v>
                </c:pt>
                <c:pt idx="16">
                  <c:v>1127.92</c:v>
                </c:pt>
                <c:pt idx="17">
                  <c:v>803.62</c:v>
                </c:pt>
                <c:pt idx="18">
                  <c:v>939.92</c:v>
                </c:pt>
                <c:pt idx="19">
                  <c:v>771.81</c:v>
                </c:pt>
                <c:pt idx="20">
                  <c:v>1266.79</c:v>
                </c:pt>
                <c:pt idx="21">
                  <c:v>828.46</c:v>
                </c:pt>
                <c:pt idx="22">
                  <c:v>1250.0999999999999</c:v>
                </c:pt>
                <c:pt idx="23">
                  <c:v>757.59</c:v>
                </c:pt>
                <c:pt idx="24">
                  <c:v>1394.13</c:v>
                </c:pt>
                <c:pt idx="25">
                  <c:v>1333.71</c:v>
                </c:pt>
                <c:pt idx="26">
                  <c:v>1200.1400000000001</c:v>
                </c:pt>
                <c:pt idx="27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1E-48FC-8346-DC70F0F43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18848"/>
        <c:axId val="935838816"/>
      </c:scatterChart>
      <c:valAx>
        <c:axId val="93581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5838816"/>
        <c:crosses val="autoZero"/>
        <c:crossBetween val="midCat"/>
      </c:valAx>
      <c:valAx>
        <c:axId val="935838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581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Equilibré Instable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Perso!$U$2:$U$29</c:f>
              <c:numCache>
                <c:formatCode>General</c:formatCode>
                <c:ptCount val="28"/>
                <c:pt idx="0">
                  <c:v>0.1</c:v>
                </c:pt>
                <c:pt idx="1">
                  <c:v>0.3</c:v>
                </c:pt>
                <c:pt idx="2" formatCode="_(* #,##0.00_);_(* \(#,##0.00\);_(* &quot;-&quot;??_);_(@_)">
                  <c:v>0.5</c:v>
                </c:pt>
                <c:pt idx="3" formatCode="0.00">
                  <c:v>0.05</c:v>
                </c:pt>
                <c:pt idx="4" formatCode="0.00">
                  <c:v>0.6</c:v>
                </c:pt>
                <c:pt idx="5" formatCode="_(* #,##0.00_);_(* \(#,##0.00\);_(* &quot;-&quot;??_);_(@_)">
                  <c:v>0.6</c:v>
                </c:pt>
                <c:pt idx="6" formatCode="_(* #,##0.00_);_(* \(#,##0.00\);_(* &quot;-&quot;??_);_(@_)">
                  <c:v>0.9</c:v>
                </c:pt>
                <c:pt idx="7" formatCode="_(* #,##0.00_);_(* \(#,##0.00\);_(* &quot;-&quot;??_);_(@_)">
                  <c:v>0.2</c:v>
                </c:pt>
                <c:pt idx="8" formatCode="_(* #,##0.00_);_(* \(#,##0.00\);_(* &quot;-&quot;??_);_(@_)">
                  <c:v>0.1</c:v>
                </c:pt>
                <c:pt idx="9" formatCode="_(* #,##0.00_);_(* \(#,##0.00\);_(* &quot;-&quot;??_);_(@_)">
                  <c:v>0.1</c:v>
                </c:pt>
                <c:pt idx="10" formatCode="0.00">
                  <c:v>9.0909090909090912E-2</c:v>
                </c:pt>
                <c:pt idx="11" formatCode="_(* #,##0.00_);_(* \(#,##0.00\);_(* &quot;-&quot;??_);_(@_)">
                  <c:v>0.4</c:v>
                </c:pt>
                <c:pt idx="12" formatCode="_(* #,##0.00_);_(* \(#,##0.00\);_(* &quot;-&quot;??_);_(@_)">
                  <c:v>0.1</c:v>
                </c:pt>
                <c:pt idx="13" formatCode="_(* #,##0.00_);_(* \(#,##0.00\);_(* &quot;-&quot;??_);_(@_)">
                  <c:v>0.3</c:v>
                </c:pt>
                <c:pt idx="14" formatCode="_(* #,##0.00_);_(* \(#,##0.00\);_(* &quot;-&quot;??_);_(@_)">
                  <c:v>0.8</c:v>
                </c:pt>
                <c:pt idx="15" formatCode="_(* #,##0.00_);_(* \(#,##0.00\);_(* &quot;-&quot;??_);_(@_)">
                  <c:v>0.3</c:v>
                </c:pt>
                <c:pt idx="16" formatCode="_(* #,##0.00_);_(* \(#,##0.00\);_(* &quot;-&quot;??_);_(@_)">
                  <c:v>0.2</c:v>
                </c:pt>
                <c:pt idx="17">
                  <c:v>0.3</c:v>
                </c:pt>
                <c:pt idx="18" formatCode="_(* #,##0.00_);_(* \(#,##0.00\);_(* &quot;-&quot;??_);_(@_)">
                  <c:v>0.1</c:v>
                </c:pt>
                <c:pt idx="19" formatCode="_(* #,##0.00_);_(* \(#,##0.00\);_(* &quot;-&quot;??_);_(@_)">
                  <c:v>0.1</c:v>
                </c:pt>
                <c:pt idx="20" formatCode="_(* #,##0.00_);_(* \(#,##0.00\);_(* &quot;-&quot;??_);_(@_)">
                  <c:v>0.4</c:v>
                </c:pt>
                <c:pt idx="21">
                  <c:v>0.3</c:v>
                </c:pt>
                <c:pt idx="22" formatCode="_(* #,##0.00_);_(* \(#,##0.00\);_(* &quot;-&quot;??_);_(@_)">
                  <c:v>0.6</c:v>
                </c:pt>
                <c:pt idx="23">
                  <c:v>0.3</c:v>
                </c:pt>
                <c:pt idx="24">
                  <c:v>0.2</c:v>
                </c:pt>
                <c:pt idx="25" formatCode="_(* #,##0.00_);_(* \(#,##0.00\);_(* &quot;-&quot;??_);_(@_)">
                  <c:v>0.4</c:v>
                </c:pt>
                <c:pt idx="26">
                  <c:v>0.9</c:v>
                </c:pt>
                <c:pt idx="27" formatCode="_(* #,##0.00_);_(* \(#,##0.00\);_(* &quot;-&quot;??_);_(@_)">
                  <c:v>0.3</c:v>
                </c:pt>
              </c:numCache>
            </c:numRef>
          </c:xVal>
          <c:yVal>
            <c:numRef>
              <c:f>Perso!$AB$2:$AB$29</c:f>
              <c:numCache>
                <c:formatCode>General</c:formatCode>
                <c:ptCount val="28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5">
                  <c:v>952.27</c:v>
                </c:pt>
                <c:pt idx="6">
                  <c:v>1012.32</c:v>
                </c:pt>
                <c:pt idx="7">
                  <c:v>724.29</c:v>
                </c:pt>
                <c:pt idx="8">
                  <c:v>1129.94</c:v>
                </c:pt>
                <c:pt idx="9">
                  <c:v>1264.3399999999999</c:v>
                </c:pt>
                <c:pt idx="10">
                  <c:v>808.85</c:v>
                </c:pt>
                <c:pt idx="11">
                  <c:v>1627.89</c:v>
                </c:pt>
                <c:pt idx="12">
                  <c:v>440.17</c:v>
                </c:pt>
                <c:pt idx="13">
                  <c:v>1411.91</c:v>
                </c:pt>
                <c:pt idx="14">
                  <c:v>1183.1199999999999</c:v>
                </c:pt>
                <c:pt idx="15">
                  <c:v>641.14</c:v>
                </c:pt>
                <c:pt idx="16">
                  <c:v>1127.92</c:v>
                </c:pt>
                <c:pt idx="17">
                  <c:v>803.62</c:v>
                </c:pt>
                <c:pt idx="18">
                  <c:v>939.92</c:v>
                </c:pt>
                <c:pt idx="19">
                  <c:v>771.81</c:v>
                </c:pt>
                <c:pt idx="20">
                  <c:v>1266.79</c:v>
                </c:pt>
                <c:pt idx="21">
                  <c:v>828.46</c:v>
                </c:pt>
                <c:pt idx="22">
                  <c:v>1250.0999999999999</c:v>
                </c:pt>
                <c:pt idx="23">
                  <c:v>757.59</c:v>
                </c:pt>
                <c:pt idx="24">
                  <c:v>1394.13</c:v>
                </c:pt>
                <c:pt idx="25">
                  <c:v>1333.71</c:v>
                </c:pt>
                <c:pt idx="26">
                  <c:v>1200.1400000000001</c:v>
                </c:pt>
                <c:pt idx="27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69-427A-8F9F-4F4A0D985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997968"/>
        <c:axId val="1269003376"/>
      </c:scatterChart>
      <c:valAx>
        <c:axId val="126899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9003376"/>
        <c:crosses val="autoZero"/>
        <c:crossBetween val="midCat"/>
      </c:valAx>
      <c:valAx>
        <c:axId val="1269003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899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Minutieux</a:t>
            </a:r>
            <a:r>
              <a:rPr lang="fr-FR" baseline="0"/>
              <a:t> Grossier / </a:t>
            </a:r>
            <a:r>
              <a:rPr lang="fr-FR"/>
              <a:t>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030621172353459E-3"/>
                  <c:y val="0.234697798191892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Perso!$V$2:$V$29</c:f>
              <c:numCache>
                <c:formatCode>General</c:formatCode>
                <c:ptCount val="28"/>
                <c:pt idx="0">
                  <c:v>0.1</c:v>
                </c:pt>
                <c:pt idx="1">
                  <c:v>0.5</c:v>
                </c:pt>
                <c:pt idx="2" formatCode="_(* #,##0.00_);_(* \(#,##0.00\);_(* &quot;-&quot;??_);_(@_)">
                  <c:v>0.2</c:v>
                </c:pt>
                <c:pt idx="3" formatCode="0.00">
                  <c:v>5.113636363636364E-2</c:v>
                </c:pt>
                <c:pt idx="4" formatCode="0.00">
                  <c:v>0.3</c:v>
                </c:pt>
                <c:pt idx="5" formatCode="_(* #,##0.00_);_(* \(#,##0.00\);_(* &quot;-&quot;??_);_(@_)">
                  <c:v>0.4</c:v>
                </c:pt>
                <c:pt idx="6" formatCode="_(* #,##0.00_);_(* \(#,##0.00\);_(* &quot;-&quot;??_);_(@_)">
                  <c:v>0.7</c:v>
                </c:pt>
                <c:pt idx="7" formatCode="_(* #,##0.00_);_(* \(#,##0.00\);_(* &quot;-&quot;??_);_(@_)">
                  <c:v>0.2</c:v>
                </c:pt>
                <c:pt idx="8" formatCode="_(* #,##0.00_);_(* \(#,##0.00\);_(* &quot;-&quot;??_);_(@_)">
                  <c:v>0.1</c:v>
                </c:pt>
                <c:pt idx="9" formatCode="_(* #,##0.00_);_(* \(#,##0.00\);_(* &quot;-&quot;??_);_(@_)">
                  <c:v>0.3</c:v>
                </c:pt>
                <c:pt idx="10" formatCode="0.00">
                  <c:v>9.0909090909090912E-2</c:v>
                </c:pt>
                <c:pt idx="11" formatCode="_(* #,##0.00_);_(* \(#,##0.00\);_(* &quot;-&quot;??_);_(@_)">
                  <c:v>0.3</c:v>
                </c:pt>
                <c:pt idx="12" formatCode="_(* #,##0.00_);_(* \(#,##0.00\);_(* &quot;-&quot;??_);_(@_)">
                  <c:v>0.2</c:v>
                </c:pt>
                <c:pt idx="13" formatCode="_(* #,##0.00_);_(* \(#,##0.00\);_(* &quot;-&quot;??_);_(@_)">
                  <c:v>0.2</c:v>
                </c:pt>
                <c:pt idx="14" formatCode="_(* #,##0.00_);_(* \(#,##0.00\);_(* &quot;-&quot;??_);_(@_)">
                  <c:v>0.5</c:v>
                </c:pt>
                <c:pt idx="15" formatCode="_(* #,##0.00_);_(* \(#,##0.00\);_(* &quot;-&quot;??_);_(@_)">
                  <c:v>0.3</c:v>
                </c:pt>
                <c:pt idx="16" formatCode="_(* #,##0.00_);_(* \(#,##0.00\);_(* &quot;-&quot;??_);_(@_)">
                  <c:v>0.3</c:v>
                </c:pt>
                <c:pt idx="17">
                  <c:v>0.2</c:v>
                </c:pt>
                <c:pt idx="18" formatCode="_(* #,##0.00_);_(* \(#,##0.00\);_(* &quot;-&quot;??_);_(@_)">
                  <c:v>0.1</c:v>
                </c:pt>
                <c:pt idx="19" formatCode="_(* #,##0.00_);_(* \(#,##0.00\);_(* &quot;-&quot;??_);_(@_)">
                  <c:v>0.2</c:v>
                </c:pt>
                <c:pt idx="20" formatCode="_(* #,##0.00_);_(* \(#,##0.00\);_(* &quot;-&quot;??_);_(@_)">
                  <c:v>0.3</c:v>
                </c:pt>
                <c:pt idx="21">
                  <c:v>0.4</c:v>
                </c:pt>
                <c:pt idx="22" formatCode="_(* #,##0.00_);_(* \(#,##0.00\);_(* &quot;-&quot;??_);_(@_)">
                  <c:v>0.4</c:v>
                </c:pt>
                <c:pt idx="23">
                  <c:v>0.5</c:v>
                </c:pt>
                <c:pt idx="24">
                  <c:v>0.3</c:v>
                </c:pt>
                <c:pt idx="25" formatCode="_(* #,##0.00_);_(* \(#,##0.00\);_(* &quot;-&quot;??_);_(@_)">
                  <c:v>0.2</c:v>
                </c:pt>
                <c:pt idx="26">
                  <c:v>0.3</c:v>
                </c:pt>
                <c:pt idx="27" formatCode="_(* #,##0.00_);_(* \(#,##0.00\);_(* &quot;-&quot;??_);_(@_)">
                  <c:v>0.5</c:v>
                </c:pt>
              </c:numCache>
            </c:numRef>
          </c:xVal>
          <c:yVal>
            <c:numRef>
              <c:f>Perso!$AB$2:$AB$29</c:f>
              <c:numCache>
                <c:formatCode>General</c:formatCode>
                <c:ptCount val="28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5">
                  <c:v>952.27</c:v>
                </c:pt>
                <c:pt idx="6">
                  <c:v>1012.32</c:v>
                </c:pt>
                <c:pt idx="7">
                  <c:v>724.29</c:v>
                </c:pt>
                <c:pt idx="8">
                  <c:v>1129.94</c:v>
                </c:pt>
                <c:pt idx="9">
                  <c:v>1264.3399999999999</c:v>
                </c:pt>
                <c:pt idx="10">
                  <c:v>808.85</c:v>
                </c:pt>
                <c:pt idx="11">
                  <c:v>1627.89</c:v>
                </c:pt>
                <c:pt idx="12">
                  <c:v>440.17</c:v>
                </c:pt>
                <c:pt idx="13">
                  <c:v>1411.91</c:v>
                </c:pt>
                <c:pt idx="14">
                  <c:v>1183.1199999999999</c:v>
                </c:pt>
                <c:pt idx="15">
                  <c:v>641.14</c:v>
                </c:pt>
                <c:pt idx="16">
                  <c:v>1127.92</c:v>
                </c:pt>
                <c:pt idx="17">
                  <c:v>803.62</c:v>
                </c:pt>
                <c:pt idx="18">
                  <c:v>939.92</c:v>
                </c:pt>
                <c:pt idx="19">
                  <c:v>771.81</c:v>
                </c:pt>
                <c:pt idx="20">
                  <c:v>1266.79</c:v>
                </c:pt>
                <c:pt idx="21">
                  <c:v>828.46</c:v>
                </c:pt>
                <c:pt idx="22">
                  <c:v>1250.0999999999999</c:v>
                </c:pt>
                <c:pt idx="23">
                  <c:v>757.59</c:v>
                </c:pt>
                <c:pt idx="24">
                  <c:v>1394.13</c:v>
                </c:pt>
                <c:pt idx="25">
                  <c:v>1333.71</c:v>
                </c:pt>
                <c:pt idx="26">
                  <c:v>1200.1400000000001</c:v>
                </c:pt>
                <c:pt idx="27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47-4B33-84A9-F75CD4314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690720"/>
        <c:axId val="1177709440"/>
      </c:scatterChart>
      <c:valAx>
        <c:axId val="117769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7709440"/>
        <c:crosses val="autoZero"/>
        <c:crossBetween val="midCat"/>
      </c:valAx>
      <c:valAx>
        <c:axId val="1177709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769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Extraverti Introverti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910454943132111"/>
                  <c:y val="-0.176255832604257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Perso!$X$2:$X$29</c:f>
              <c:numCache>
                <c:formatCode>General</c:formatCode>
                <c:ptCount val="28"/>
                <c:pt idx="0">
                  <c:v>0.6</c:v>
                </c:pt>
                <c:pt idx="1">
                  <c:v>0.5</c:v>
                </c:pt>
                <c:pt idx="2" formatCode="_(* #,##0.00_);_(* \(#,##0.00\);_(* &quot;-&quot;??_);_(@_)">
                  <c:v>0.5</c:v>
                </c:pt>
                <c:pt idx="3" formatCode="0.00">
                  <c:v>9.4318181818181829E-2</c:v>
                </c:pt>
                <c:pt idx="4" formatCode="0.00">
                  <c:v>0.4</c:v>
                </c:pt>
                <c:pt idx="5" formatCode="_(* #,##0.00_);_(* \(#,##0.00\);_(* &quot;-&quot;??_);_(@_)">
                  <c:v>0.2</c:v>
                </c:pt>
                <c:pt idx="6" formatCode="_(* #,##0.00_);_(* \(#,##0.00\);_(* &quot;-&quot;??_);_(@_)">
                  <c:v>0.8</c:v>
                </c:pt>
                <c:pt idx="7" formatCode="_(* #,##0.00_);_(* \(#,##0.00\);_(* &quot;-&quot;??_);_(@_)">
                  <c:v>0.6</c:v>
                </c:pt>
                <c:pt idx="8" formatCode="_(* #,##0.00_);_(* \(#,##0.00\);_(* &quot;-&quot;??_);_(@_)">
                  <c:v>0.1</c:v>
                </c:pt>
                <c:pt idx="9" formatCode="_(* #,##0.00_);_(* \(#,##0.00\);_(* &quot;-&quot;??_);_(@_)">
                  <c:v>0.9</c:v>
                </c:pt>
                <c:pt idx="10" formatCode="0.00">
                  <c:v>0.30681818181818182</c:v>
                </c:pt>
                <c:pt idx="11" formatCode="_(* #,##0.00_);_(* \(#,##0.00\);_(* &quot;-&quot;??_);_(@_)">
                  <c:v>0.8</c:v>
                </c:pt>
                <c:pt idx="12" formatCode="_(* #,##0.00_);_(* \(#,##0.00\);_(* &quot;-&quot;??_);_(@_)">
                  <c:v>0.4</c:v>
                </c:pt>
                <c:pt idx="13" formatCode="_(* #,##0.00_);_(* \(#,##0.00\);_(* &quot;-&quot;??_);_(@_)">
                  <c:v>0.5</c:v>
                </c:pt>
                <c:pt idx="14" formatCode="_(* #,##0.00_);_(* \(#,##0.00\);_(* &quot;-&quot;??_);_(@_)">
                  <c:v>0.4</c:v>
                </c:pt>
                <c:pt idx="15" formatCode="_(* #,##0.00_);_(* \(#,##0.00\);_(* &quot;-&quot;??_);_(@_)">
                  <c:v>0.2</c:v>
                </c:pt>
                <c:pt idx="16" formatCode="_(* #,##0.00_);_(* \(#,##0.00\);_(* &quot;-&quot;??_);_(@_)">
                  <c:v>0.6</c:v>
                </c:pt>
                <c:pt idx="17">
                  <c:v>0.1</c:v>
                </c:pt>
                <c:pt idx="18" formatCode="_(* #,##0.00_);_(* \(#,##0.00\);_(* &quot;-&quot;??_);_(@_)">
                  <c:v>0.7</c:v>
                </c:pt>
                <c:pt idx="19" formatCode="_(* #,##0.00_);_(* \(#,##0.00\);_(* &quot;-&quot;??_);_(@_)">
                  <c:v>0.2</c:v>
                </c:pt>
                <c:pt idx="20" formatCode="_(* #,##0.00_);_(* \(#,##0.00\);_(* &quot;-&quot;??_);_(@_)">
                  <c:v>0.5</c:v>
                </c:pt>
                <c:pt idx="21">
                  <c:v>0.5</c:v>
                </c:pt>
                <c:pt idx="22" formatCode="_(* #,##0.00_);_(* \(#,##0.00\);_(* &quot;-&quot;??_);_(@_)">
                  <c:v>0.5</c:v>
                </c:pt>
                <c:pt idx="23">
                  <c:v>0.1</c:v>
                </c:pt>
                <c:pt idx="24">
                  <c:v>0.5</c:v>
                </c:pt>
                <c:pt idx="25" formatCode="_(* #,##0.00_);_(* \(#,##0.00\);_(* &quot;-&quot;??_);_(@_)">
                  <c:v>0.8</c:v>
                </c:pt>
                <c:pt idx="26">
                  <c:v>0.5</c:v>
                </c:pt>
                <c:pt idx="27" formatCode="_(* #,##0.00_);_(* \(#,##0.00\);_(* &quot;-&quot;??_);_(@_)">
                  <c:v>0.2</c:v>
                </c:pt>
              </c:numCache>
            </c:numRef>
          </c:xVal>
          <c:yVal>
            <c:numRef>
              <c:f>Perso!$AB$2:$AB$29</c:f>
              <c:numCache>
                <c:formatCode>General</c:formatCode>
                <c:ptCount val="28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5">
                  <c:v>952.27</c:v>
                </c:pt>
                <c:pt idx="6">
                  <c:v>1012.32</c:v>
                </c:pt>
                <c:pt idx="7">
                  <c:v>724.29</c:v>
                </c:pt>
                <c:pt idx="8">
                  <c:v>1129.94</c:v>
                </c:pt>
                <c:pt idx="9">
                  <c:v>1264.3399999999999</c:v>
                </c:pt>
                <c:pt idx="10">
                  <c:v>808.85</c:v>
                </c:pt>
                <c:pt idx="11">
                  <c:v>1627.89</c:v>
                </c:pt>
                <c:pt idx="12">
                  <c:v>440.17</c:v>
                </c:pt>
                <c:pt idx="13">
                  <c:v>1411.91</c:v>
                </c:pt>
                <c:pt idx="14">
                  <c:v>1183.1199999999999</c:v>
                </c:pt>
                <c:pt idx="15">
                  <c:v>641.14</c:v>
                </c:pt>
                <c:pt idx="16">
                  <c:v>1127.92</c:v>
                </c:pt>
                <c:pt idx="17">
                  <c:v>803.62</c:v>
                </c:pt>
                <c:pt idx="18">
                  <c:v>939.92</c:v>
                </c:pt>
                <c:pt idx="19">
                  <c:v>771.81</c:v>
                </c:pt>
                <c:pt idx="20">
                  <c:v>1266.79</c:v>
                </c:pt>
                <c:pt idx="21">
                  <c:v>828.46</c:v>
                </c:pt>
                <c:pt idx="22">
                  <c:v>1250.0999999999999</c:v>
                </c:pt>
                <c:pt idx="23">
                  <c:v>757.59</c:v>
                </c:pt>
                <c:pt idx="24">
                  <c:v>1394.13</c:v>
                </c:pt>
                <c:pt idx="25">
                  <c:v>1333.71</c:v>
                </c:pt>
                <c:pt idx="26">
                  <c:v>1200.1400000000001</c:v>
                </c:pt>
                <c:pt idx="27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5A-47A3-836F-AAD94AFA1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060624"/>
        <c:axId val="1076065200"/>
      </c:scatterChart>
      <c:valAx>
        <c:axId val="107606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6065200"/>
        <c:crosses val="autoZero"/>
        <c:crossBetween val="midCat"/>
      </c:valAx>
      <c:valAx>
        <c:axId val="1076065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606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Non-plannification/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437292382550078"/>
                  <c:y val="0.176526174270878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'BIS-10'!$D$2:$D$28</c:f>
              <c:numCache>
                <c:formatCode>General</c:formatCode>
                <c:ptCount val="27"/>
                <c:pt idx="1">
                  <c:v>22</c:v>
                </c:pt>
                <c:pt idx="2">
                  <c:v>24</c:v>
                </c:pt>
                <c:pt idx="3">
                  <c:v>23</c:v>
                </c:pt>
                <c:pt idx="4">
                  <c:v>24</c:v>
                </c:pt>
                <c:pt idx="5">
                  <c:v>20</c:v>
                </c:pt>
                <c:pt idx="6">
                  <c:v>10</c:v>
                </c:pt>
                <c:pt idx="7">
                  <c:v>13</c:v>
                </c:pt>
                <c:pt idx="8">
                  <c:v>14</c:v>
                </c:pt>
                <c:pt idx="9">
                  <c:v>22</c:v>
                </c:pt>
                <c:pt idx="10">
                  <c:v>19</c:v>
                </c:pt>
                <c:pt idx="11">
                  <c:v>23</c:v>
                </c:pt>
                <c:pt idx="12">
                  <c:v>24</c:v>
                </c:pt>
                <c:pt idx="13">
                  <c:v>19</c:v>
                </c:pt>
                <c:pt idx="14">
                  <c:v>14</c:v>
                </c:pt>
                <c:pt idx="15">
                  <c:v>26</c:v>
                </c:pt>
                <c:pt idx="16">
                  <c:v>18</c:v>
                </c:pt>
                <c:pt idx="17">
                  <c:v>15</c:v>
                </c:pt>
                <c:pt idx="18">
                  <c:v>17</c:v>
                </c:pt>
                <c:pt idx="19">
                  <c:v>22</c:v>
                </c:pt>
                <c:pt idx="20">
                  <c:v>5</c:v>
                </c:pt>
                <c:pt idx="21">
                  <c:v>14</c:v>
                </c:pt>
                <c:pt idx="22">
                  <c:v>20</c:v>
                </c:pt>
                <c:pt idx="23">
                  <c:v>10</c:v>
                </c:pt>
                <c:pt idx="24">
                  <c:v>15</c:v>
                </c:pt>
                <c:pt idx="25">
                  <c:v>22</c:v>
                </c:pt>
                <c:pt idx="26">
                  <c:v>6</c:v>
                </c:pt>
              </c:numCache>
            </c:numRef>
          </c:xVal>
          <c:yVal>
            <c:numRef>
              <c:f>'BIS-10'!$F$2:$F$28</c:f>
              <c:numCache>
                <c:formatCode>General</c:formatCode>
                <c:ptCount val="27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4">
                  <c:v>952.27</c:v>
                </c:pt>
                <c:pt idx="5">
                  <c:v>1012.32</c:v>
                </c:pt>
                <c:pt idx="6">
                  <c:v>724.29</c:v>
                </c:pt>
                <c:pt idx="7">
                  <c:v>1129.94</c:v>
                </c:pt>
                <c:pt idx="8">
                  <c:v>1264.3399999999999</c:v>
                </c:pt>
                <c:pt idx="9">
                  <c:v>808.85</c:v>
                </c:pt>
                <c:pt idx="10">
                  <c:v>1627.89</c:v>
                </c:pt>
                <c:pt idx="11">
                  <c:v>440.17</c:v>
                </c:pt>
                <c:pt idx="12">
                  <c:v>1411.91</c:v>
                </c:pt>
                <c:pt idx="13">
                  <c:v>1183.1199999999999</c:v>
                </c:pt>
                <c:pt idx="14">
                  <c:v>641.14</c:v>
                </c:pt>
                <c:pt idx="15">
                  <c:v>1127.92</c:v>
                </c:pt>
                <c:pt idx="16">
                  <c:v>803.62</c:v>
                </c:pt>
                <c:pt idx="17">
                  <c:v>939.92</c:v>
                </c:pt>
                <c:pt idx="18">
                  <c:v>771.81</c:v>
                </c:pt>
                <c:pt idx="19">
                  <c:v>1266.79</c:v>
                </c:pt>
                <c:pt idx="20">
                  <c:v>828.46</c:v>
                </c:pt>
                <c:pt idx="21">
                  <c:v>1250.0999999999999</c:v>
                </c:pt>
                <c:pt idx="22">
                  <c:v>757.59</c:v>
                </c:pt>
                <c:pt idx="23">
                  <c:v>1394.13</c:v>
                </c:pt>
                <c:pt idx="24">
                  <c:v>1333.71</c:v>
                </c:pt>
                <c:pt idx="25">
                  <c:v>1200.1400000000001</c:v>
                </c:pt>
                <c:pt idx="26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C7-4FD6-BDE9-9CD3274A2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251440"/>
        <c:axId val="873249360"/>
      </c:scatterChart>
      <c:valAx>
        <c:axId val="87325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3249360"/>
        <c:crosses val="autoZero"/>
        <c:crossBetween val="midCat"/>
      </c:valAx>
      <c:valAx>
        <c:axId val="873249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325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Agréable Peu agréable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Perso!$Y$2:$Y$29</c:f>
              <c:numCache>
                <c:formatCode>General</c:formatCode>
                <c:ptCount val="28"/>
                <c:pt idx="0">
                  <c:v>0.2</c:v>
                </c:pt>
                <c:pt idx="1">
                  <c:v>0.4</c:v>
                </c:pt>
                <c:pt idx="2" formatCode="_(* #,##0.00_);_(* \(#,##0.00\);_(* &quot;-&quot;??_);_(@_)">
                  <c:v>0.3</c:v>
                </c:pt>
                <c:pt idx="3" formatCode="0.00">
                  <c:v>6.136363636363637E-2</c:v>
                </c:pt>
                <c:pt idx="4">
                  <c:v>0.5</c:v>
                </c:pt>
                <c:pt idx="5" formatCode="_(* #,##0.00_);_(* \(#,##0.00\);_(* &quot;-&quot;??_);_(@_)">
                  <c:v>0.3</c:v>
                </c:pt>
                <c:pt idx="6" formatCode="_(* #,##0.00_);_(* \(#,##0.00\);_(* &quot;-&quot;??_);_(@_)">
                  <c:v>0.4</c:v>
                </c:pt>
                <c:pt idx="7" formatCode="_(* #,##0.00_);_(* \(#,##0.00\);_(* &quot;-&quot;??_);_(@_)">
                  <c:v>0.6</c:v>
                </c:pt>
                <c:pt idx="8" formatCode="_(* #,##0.00_);_(* \(#,##0.00\);_(* &quot;-&quot;??_);_(@_)">
                  <c:v>0.1</c:v>
                </c:pt>
                <c:pt idx="9" formatCode="_(* #,##0.00_);_(* \(#,##0.00\);_(* &quot;-&quot;??_);_(@_)">
                  <c:v>0.2</c:v>
                </c:pt>
                <c:pt idx="10" formatCode="0.00">
                  <c:v>0.28409090909090912</c:v>
                </c:pt>
                <c:pt idx="11" formatCode="_(* #,##0.00_);_(* \(#,##0.00\);_(* &quot;-&quot;??_);_(@_)">
                  <c:v>0.3</c:v>
                </c:pt>
                <c:pt idx="12" formatCode="_(* #,##0.00_);_(* \(#,##0.00\);_(* &quot;-&quot;??_);_(@_)">
                  <c:v>0.3</c:v>
                </c:pt>
                <c:pt idx="13" formatCode="_(* #,##0.00_);_(* \(#,##0.00\);_(* &quot;-&quot;??_);_(@_)">
                  <c:v>0.3</c:v>
                </c:pt>
                <c:pt idx="14" formatCode="_(* #,##0.00_);_(* \(#,##0.00\);_(* &quot;-&quot;??_);_(@_)">
                  <c:v>0.3</c:v>
                </c:pt>
                <c:pt idx="15" formatCode="_(* #,##0.00_);_(* \(#,##0.00\);_(* &quot;-&quot;??_);_(@_)">
                  <c:v>0.2</c:v>
                </c:pt>
                <c:pt idx="16" formatCode="_(* #,##0.00_);_(* \(#,##0.00\);_(* &quot;-&quot;??_);_(@_)">
                  <c:v>0.3</c:v>
                </c:pt>
                <c:pt idx="17">
                  <c:v>0.3</c:v>
                </c:pt>
                <c:pt idx="18" formatCode="_(* #,##0.00_);_(* \(#,##0.00\);_(* &quot;-&quot;??_);_(@_)">
                  <c:v>0.1</c:v>
                </c:pt>
                <c:pt idx="19" formatCode="_(* #,##0.00_);_(* \(#,##0.00\);_(* &quot;-&quot;??_);_(@_)">
                  <c:v>0.2</c:v>
                </c:pt>
                <c:pt idx="20" formatCode="_(* #,##0.00_);_(* \(#,##0.00\);_(* &quot;-&quot;??_);_(@_)">
                  <c:v>0.2</c:v>
                </c:pt>
                <c:pt idx="21">
                  <c:v>0.3</c:v>
                </c:pt>
                <c:pt idx="22" formatCode="_(* #,##0.00_);_(* \(#,##0.00\);_(* &quot;-&quot;??_);_(@_)">
                  <c:v>0.3</c:v>
                </c:pt>
                <c:pt idx="23">
                  <c:v>0.2</c:v>
                </c:pt>
                <c:pt idx="24">
                  <c:v>0.1</c:v>
                </c:pt>
                <c:pt idx="25" formatCode="_(* #,##0.00_);_(* \(#,##0.00\);_(* &quot;-&quot;??_);_(@_)">
                  <c:v>0.6</c:v>
                </c:pt>
                <c:pt idx="26">
                  <c:v>0.3</c:v>
                </c:pt>
                <c:pt idx="27" formatCode="_(* #,##0.00_);_(* \(#,##0.00\);_(* &quot;-&quot;??_);_(@_)">
                  <c:v>0.3</c:v>
                </c:pt>
              </c:numCache>
            </c:numRef>
          </c:xVal>
          <c:yVal>
            <c:numRef>
              <c:f>Perso!$AB$2:$AB$29</c:f>
              <c:numCache>
                <c:formatCode>General</c:formatCode>
                <c:ptCount val="28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5">
                  <c:v>952.27</c:v>
                </c:pt>
                <c:pt idx="6">
                  <c:v>1012.32</c:v>
                </c:pt>
                <c:pt idx="7">
                  <c:v>724.29</c:v>
                </c:pt>
                <c:pt idx="8">
                  <c:v>1129.94</c:v>
                </c:pt>
                <c:pt idx="9">
                  <c:v>1264.3399999999999</c:v>
                </c:pt>
                <c:pt idx="10">
                  <c:v>808.85</c:v>
                </c:pt>
                <c:pt idx="11">
                  <c:v>1627.89</c:v>
                </c:pt>
                <c:pt idx="12">
                  <c:v>440.17</c:v>
                </c:pt>
                <c:pt idx="13">
                  <c:v>1411.91</c:v>
                </c:pt>
                <c:pt idx="14">
                  <c:v>1183.1199999999999</c:v>
                </c:pt>
                <c:pt idx="15">
                  <c:v>641.14</c:v>
                </c:pt>
                <c:pt idx="16">
                  <c:v>1127.92</c:v>
                </c:pt>
                <c:pt idx="17">
                  <c:v>803.62</c:v>
                </c:pt>
                <c:pt idx="18">
                  <c:v>939.92</c:v>
                </c:pt>
                <c:pt idx="19">
                  <c:v>771.81</c:v>
                </c:pt>
                <c:pt idx="20">
                  <c:v>1266.79</c:v>
                </c:pt>
                <c:pt idx="21">
                  <c:v>828.46</c:v>
                </c:pt>
                <c:pt idx="22">
                  <c:v>1250.0999999999999</c:v>
                </c:pt>
                <c:pt idx="23">
                  <c:v>757.59</c:v>
                </c:pt>
                <c:pt idx="24">
                  <c:v>1394.13</c:v>
                </c:pt>
                <c:pt idx="25">
                  <c:v>1333.71</c:v>
                </c:pt>
                <c:pt idx="26">
                  <c:v>1200.1400000000001</c:v>
                </c:pt>
                <c:pt idx="27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0B-42E2-BC1D-F2C1841C0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533440"/>
        <c:axId val="1107543424"/>
      </c:scatterChart>
      <c:valAx>
        <c:axId val="110753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7543424"/>
        <c:crosses val="autoZero"/>
        <c:crossBetween val="midCat"/>
      </c:valAx>
      <c:valAx>
        <c:axId val="1107543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75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Stable Instable émotionnellement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Perso!$Z$2:$Z$29</c:f>
              <c:numCache>
                <c:formatCode>General</c:formatCode>
                <c:ptCount val="28"/>
                <c:pt idx="0">
                  <c:v>0.1</c:v>
                </c:pt>
                <c:pt idx="1">
                  <c:v>0.3</c:v>
                </c:pt>
                <c:pt idx="2" formatCode="_(* #,##0.00_);_(* \(#,##0.00\);_(* &quot;-&quot;??_);_(@_)">
                  <c:v>0.4</c:v>
                </c:pt>
                <c:pt idx="3" formatCode="0.00">
                  <c:v>8.8636363636363638E-2</c:v>
                </c:pt>
                <c:pt idx="4" formatCode="0.00">
                  <c:v>0.5</c:v>
                </c:pt>
                <c:pt idx="5" formatCode="_(* #,##0.00_);_(* \(#,##0.00\);_(* &quot;-&quot;??_);_(@_)">
                  <c:v>0.8</c:v>
                </c:pt>
                <c:pt idx="6" formatCode="_(* #,##0.00_);_(* \(#,##0.00\);_(* &quot;-&quot;??_);_(@_)">
                  <c:v>1</c:v>
                </c:pt>
                <c:pt idx="7" formatCode="_(* #,##0.00_);_(* \(#,##0.00\);_(* &quot;-&quot;??_);_(@_)">
                  <c:v>0.3</c:v>
                </c:pt>
                <c:pt idx="8" formatCode="_(* #,##0.00_);_(* \(#,##0.00\);_(* &quot;-&quot;??_);_(@_)">
                  <c:v>0.1</c:v>
                </c:pt>
                <c:pt idx="9" formatCode="_(* #,##0.00_);_(* \(#,##0.00\);_(* &quot;-&quot;??_);_(@_)">
                  <c:v>0.1</c:v>
                </c:pt>
                <c:pt idx="10" formatCode="0.00">
                  <c:v>0.64772727272727271</c:v>
                </c:pt>
                <c:pt idx="11" formatCode="_(* #,##0.00_);_(* \(#,##0.00\);_(* &quot;-&quot;??_);_(@_)">
                  <c:v>0.2</c:v>
                </c:pt>
                <c:pt idx="12" formatCode="_(* #,##0.00_);_(* \(#,##0.00\);_(* &quot;-&quot;??_);_(@_)">
                  <c:v>0.2</c:v>
                </c:pt>
                <c:pt idx="13" formatCode="_(* #,##0.00_);_(* \(#,##0.00\);_(* &quot;-&quot;??_);_(@_)">
                  <c:v>0.2</c:v>
                </c:pt>
                <c:pt idx="14" formatCode="_(* #,##0.00_);_(* \(#,##0.00\);_(* &quot;-&quot;??_);_(@_)">
                  <c:v>0.8</c:v>
                </c:pt>
                <c:pt idx="15" formatCode="_(* #,##0.00_);_(* \(#,##0.00\);_(* &quot;-&quot;??_);_(@_)">
                  <c:v>0.4</c:v>
                </c:pt>
                <c:pt idx="16" formatCode="_(* #,##0.00_);_(* \(#,##0.00\);_(* &quot;-&quot;??_);_(@_)">
                  <c:v>0.2</c:v>
                </c:pt>
                <c:pt idx="17">
                  <c:v>0.4</c:v>
                </c:pt>
                <c:pt idx="18" formatCode="_(* #,##0.00_);_(* \(#,##0.00\);_(* &quot;-&quot;??_);_(@_)">
                  <c:v>0.4</c:v>
                </c:pt>
                <c:pt idx="19" formatCode="_(* #,##0.00_);_(* \(#,##0.00\);_(* &quot;-&quot;??_);_(@_)">
                  <c:v>0.5</c:v>
                </c:pt>
                <c:pt idx="20" formatCode="_(* #,##0.00_);_(* \(#,##0.00\);_(* &quot;-&quot;??_);_(@_)">
                  <c:v>0.8</c:v>
                </c:pt>
                <c:pt idx="21">
                  <c:v>0.2</c:v>
                </c:pt>
                <c:pt idx="22" formatCode="_(* #,##0.00_);_(* \(#,##0.00\);_(* &quot;-&quot;??_);_(@_)">
                  <c:v>0.7</c:v>
                </c:pt>
                <c:pt idx="23">
                  <c:v>0.4</c:v>
                </c:pt>
                <c:pt idx="24">
                  <c:v>0.1</c:v>
                </c:pt>
                <c:pt idx="25" formatCode="_(* #,##0.00_);_(* \(#,##0.00\);_(* &quot;-&quot;??_);_(@_)">
                  <c:v>0.8</c:v>
                </c:pt>
                <c:pt idx="26">
                  <c:v>0.9</c:v>
                </c:pt>
                <c:pt idx="27" formatCode="_(* #,##0.00_);_(* \(#,##0.00\);_(* &quot;-&quot;??_);_(@_)">
                  <c:v>0.5</c:v>
                </c:pt>
              </c:numCache>
            </c:numRef>
          </c:xVal>
          <c:yVal>
            <c:numRef>
              <c:f>Perso!$AB$2:$AB$29</c:f>
              <c:numCache>
                <c:formatCode>General</c:formatCode>
                <c:ptCount val="28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5">
                  <c:v>952.27</c:v>
                </c:pt>
                <c:pt idx="6">
                  <c:v>1012.32</c:v>
                </c:pt>
                <c:pt idx="7">
                  <c:v>724.29</c:v>
                </c:pt>
                <c:pt idx="8">
                  <c:v>1129.94</c:v>
                </c:pt>
                <c:pt idx="9">
                  <c:v>1264.3399999999999</c:v>
                </c:pt>
                <c:pt idx="10">
                  <c:v>808.85</c:v>
                </c:pt>
                <c:pt idx="11">
                  <c:v>1627.89</c:v>
                </c:pt>
                <c:pt idx="12">
                  <c:v>440.17</c:v>
                </c:pt>
                <c:pt idx="13">
                  <c:v>1411.91</c:v>
                </c:pt>
                <c:pt idx="14">
                  <c:v>1183.1199999999999</c:v>
                </c:pt>
                <c:pt idx="15">
                  <c:v>641.14</c:v>
                </c:pt>
                <c:pt idx="16">
                  <c:v>1127.92</c:v>
                </c:pt>
                <c:pt idx="17">
                  <c:v>803.62</c:v>
                </c:pt>
                <c:pt idx="18">
                  <c:v>939.92</c:v>
                </c:pt>
                <c:pt idx="19">
                  <c:v>771.81</c:v>
                </c:pt>
                <c:pt idx="20">
                  <c:v>1266.79</c:v>
                </c:pt>
                <c:pt idx="21">
                  <c:v>828.46</c:v>
                </c:pt>
                <c:pt idx="22">
                  <c:v>1250.0999999999999</c:v>
                </c:pt>
                <c:pt idx="23">
                  <c:v>757.59</c:v>
                </c:pt>
                <c:pt idx="24">
                  <c:v>1394.13</c:v>
                </c:pt>
                <c:pt idx="25">
                  <c:v>1333.71</c:v>
                </c:pt>
                <c:pt idx="26">
                  <c:v>1200.1400000000001</c:v>
                </c:pt>
                <c:pt idx="27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EA-4FE3-B9CF-7272491D8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37152"/>
        <c:axId val="935840064"/>
      </c:scatterChart>
      <c:valAx>
        <c:axId val="93583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5840064"/>
        <c:crosses val="autoZero"/>
        <c:crossBetween val="midCat"/>
      </c:valAx>
      <c:valAx>
        <c:axId val="935840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583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Ouverture Fermeture à</a:t>
            </a:r>
            <a:r>
              <a:rPr lang="en-US" baseline="0"/>
              <a:t> l'éxpérience / </a:t>
            </a:r>
            <a:r>
              <a:rPr lang="en-US"/>
              <a:t>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914523184601923"/>
                  <c:y val="0.381220472440944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Perso!$AA$2:$AA$29</c:f>
              <c:numCache>
                <c:formatCode>General</c:formatCode>
                <c:ptCount val="28"/>
                <c:pt idx="0">
                  <c:v>0.1</c:v>
                </c:pt>
                <c:pt idx="1">
                  <c:v>0.3</c:v>
                </c:pt>
                <c:pt idx="2" formatCode="_(* #,##0.00_);_(* \(#,##0.00\);_(* &quot;-&quot;??_);_(@_)">
                  <c:v>0.2</c:v>
                </c:pt>
                <c:pt idx="3" formatCode="0.00">
                  <c:v>1.4772727272727272E-2</c:v>
                </c:pt>
                <c:pt idx="4" formatCode="0.00">
                  <c:v>0.3</c:v>
                </c:pt>
                <c:pt idx="5" formatCode="_(* #,##0.00_);_(* \(#,##0.00\);_(* &quot;-&quot;??_);_(@_)">
                  <c:v>0.1</c:v>
                </c:pt>
                <c:pt idx="6" formatCode="_(* #,##0.00_);_(* \(#,##0.00\);_(* &quot;-&quot;??_);_(@_)">
                  <c:v>0.3</c:v>
                </c:pt>
                <c:pt idx="7" formatCode="_(* #,##0.00_);_(* \(#,##0.00\);_(* &quot;-&quot;??_);_(@_)">
                  <c:v>0.4</c:v>
                </c:pt>
                <c:pt idx="8" formatCode="_(* #,##0.00_);_(* \(#,##0.00\);_(* &quot;-&quot;??_);_(@_)">
                  <c:v>0.1</c:v>
                </c:pt>
                <c:pt idx="9" formatCode="_(* #,##0.00_);_(* \(#,##0.00\);_(* &quot;-&quot;??_);_(@_)">
                  <c:v>0.3</c:v>
                </c:pt>
                <c:pt idx="10" formatCode="0.00">
                  <c:v>5.6818181818181816E-2</c:v>
                </c:pt>
                <c:pt idx="11" formatCode="_(* #,##0.00_);_(* \(#,##0.00\);_(* &quot;-&quot;??_);_(@_)">
                  <c:v>0.2</c:v>
                </c:pt>
                <c:pt idx="12" formatCode="_(* #,##0.00_);_(* \(#,##0.00\);_(* &quot;-&quot;??_);_(@_)">
                  <c:v>0.1</c:v>
                </c:pt>
                <c:pt idx="13" formatCode="_(* #,##0.00_);_(* \(#,##0.00\);_(* &quot;-&quot;??_);_(@_)">
                  <c:v>0.3</c:v>
                </c:pt>
                <c:pt idx="14" formatCode="_(* #,##0.00_);_(* \(#,##0.00\);_(* &quot;-&quot;??_);_(@_)">
                  <c:v>0.2</c:v>
                </c:pt>
                <c:pt idx="15" formatCode="_(* #,##0.00_);_(* \(#,##0.00\);_(* &quot;-&quot;??_);_(@_)">
                  <c:v>0.2</c:v>
                </c:pt>
                <c:pt idx="16" formatCode="_(* #,##0.00_);_(* \(#,##0.00\);_(* &quot;-&quot;??_);_(@_)">
                  <c:v>0.1</c:v>
                </c:pt>
                <c:pt idx="17">
                  <c:v>0.2</c:v>
                </c:pt>
                <c:pt idx="18" formatCode="_(* #,##0.00_);_(* \(#,##0.00\);_(* &quot;-&quot;??_);_(@_)">
                  <c:v>0.1</c:v>
                </c:pt>
                <c:pt idx="19" formatCode="_(* #,##0.00_);_(* \(#,##0.00\);_(* &quot;-&quot;??_);_(@_)">
                  <c:v>0.1</c:v>
                </c:pt>
                <c:pt idx="20" formatCode="_(* #,##0.00_);_(* \(#,##0.00\);_(* &quot;-&quot;??_);_(@_)">
                  <c:v>0.4</c:v>
                </c:pt>
                <c:pt idx="21">
                  <c:v>0.1</c:v>
                </c:pt>
                <c:pt idx="22" formatCode="_(* #,##0.00_);_(* \(#,##0.00\);_(* &quot;-&quot;??_);_(@_)">
                  <c:v>0.5</c:v>
                </c:pt>
                <c:pt idx="23">
                  <c:v>0.2</c:v>
                </c:pt>
                <c:pt idx="24">
                  <c:v>0.1</c:v>
                </c:pt>
                <c:pt idx="25" formatCode="_(* #,##0.00_);_(* \(#,##0.00\);_(* &quot;-&quot;??_);_(@_)">
                  <c:v>0.4</c:v>
                </c:pt>
                <c:pt idx="26">
                  <c:v>0.1</c:v>
                </c:pt>
                <c:pt idx="27" formatCode="_(* #,##0.00_);_(* \(#,##0.00\);_(* &quot;-&quot;??_);_(@_)">
                  <c:v>0.3</c:v>
                </c:pt>
              </c:numCache>
            </c:numRef>
          </c:xVal>
          <c:yVal>
            <c:numRef>
              <c:f>Perso!$AB$2:$AB$29</c:f>
              <c:numCache>
                <c:formatCode>General</c:formatCode>
                <c:ptCount val="28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5">
                  <c:v>952.27</c:v>
                </c:pt>
                <c:pt idx="6">
                  <c:v>1012.32</c:v>
                </c:pt>
                <c:pt idx="7">
                  <c:v>724.29</c:v>
                </c:pt>
                <c:pt idx="8">
                  <c:v>1129.94</c:v>
                </c:pt>
                <c:pt idx="9">
                  <c:v>1264.3399999999999</c:v>
                </c:pt>
                <c:pt idx="10">
                  <c:v>808.85</c:v>
                </c:pt>
                <c:pt idx="11">
                  <c:v>1627.89</c:v>
                </c:pt>
                <c:pt idx="12">
                  <c:v>440.17</c:v>
                </c:pt>
                <c:pt idx="13">
                  <c:v>1411.91</c:v>
                </c:pt>
                <c:pt idx="14">
                  <c:v>1183.1199999999999</c:v>
                </c:pt>
                <c:pt idx="15">
                  <c:v>641.14</c:v>
                </c:pt>
                <c:pt idx="16">
                  <c:v>1127.92</c:v>
                </c:pt>
                <c:pt idx="17">
                  <c:v>803.62</c:v>
                </c:pt>
                <c:pt idx="18">
                  <c:v>939.92</c:v>
                </c:pt>
                <c:pt idx="19">
                  <c:v>771.81</c:v>
                </c:pt>
                <c:pt idx="20">
                  <c:v>1266.79</c:v>
                </c:pt>
                <c:pt idx="21">
                  <c:v>828.46</c:v>
                </c:pt>
                <c:pt idx="22">
                  <c:v>1250.0999999999999</c:v>
                </c:pt>
                <c:pt idx="23">
                  <c:v>757.59</c:v>
                </c:pt>
                <c:pt idx="24">
                  <c:v>1394.13</c:v>
                </c:pt>
                <c:pt idx="25">
                  <c:v>1333.71</c:v>
                </c:pt>
                <c:pt idx="26">
                  <c:v>1200.1400000000001</c:v>
                </c:pt>
                <c:pt idx="27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6F-4D5D-9E20-A5246AF8E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048944"/>
        <c:axId val="1172069744"/>
      </c:scatterChart>
      <c:valAx>
        <c:axId val="117204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2069744"/>
        <c:crosses val="autoZero"/>
        <c:crossBetween val="midCat"/>
      </c:valAx>
      <c:valAx>
        <c:axId val="1172069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204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Tendance à l'ennui /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8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</c:dPt>
          <c:dPt>
            <c:idx val="14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</c:dPt>
          <c:dPt>
            <c:idx val="18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C0F-4A40-AF4E-1F2E24B73ACF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C0F-4A40-AF4E-1F2E24B73ACF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499212598425194"/>
                  <c:y val="-6.32462088072324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BPS!$B$2:$B$31</c:f>
              <c:numCache>
                <c:formatCode>General</c:formatCode>
                <c:ptCount val="30"/>
                <c:pt idx="0">
                  <c:v>104</c:v>
                </c:pt>
                <c:pt idx="1">
                  <c:v>107</c:v>
                </c:pt>
                <c:pt idx="2">
                  <c:v>103</c:v>
                </c:pt>
                <c:pt idx="3">
                  <c:v>107</c:v>
                </c:pt>
                <c:pt idx="4">
                  <c:v>120</c:v>
                </c:pt>
                <c:pt idx="5">
                  <c:v>128</c:v>
                </c:pt>
                <c:pt idx="6">
                  <c:v>85</c:v>
                </c:pt>
                <c:pt idx="7">
                  <c:v>121</c:v>
                </c:pt>
                <c:pt idx="8">
                  <c:v>119</c:v>
                </c:pt>
                <c:pt idx="9">
                  <c:v>91</c:v>
                </c:pt>
                <c:pt idx="10">
                  <c:v>116</c:v>
                </c:pt>
                <c:pt idx="11">
                  <c:v>104</c:v>
                </c:pt>
                <c:pt idx="12">
                  <c:v>77</c:v>
                </c:pt>
                <c:pt idx="13">
                  <c:v>95</c:v>
                </c:pt>
                <c:pt idx="14">
                  <c:v>85</c:v>
                </c:pt>
                <c:pt idx="15">
                  <c:v>93</c:v>
                </c:pt>
                <c:pt idx="16">
                  <c:v>112</c:v>
                </c:pt>
                <c:pt idx="17">
                  <c:v>129</c:v>
                </c:pt>
                <c:pt idx="18">
                  <c:v>92</c:v>
                </c:pt>
                <c:pt idx="19">
                  <c:v>113</c:v>
                </c:pt>
                <c:pt idx="20">
                  <c:v>132</c:v>
                </c:pt>
                <c:pt idx="21">
                  <c:v>123</c:v>
                </c:pt>
                <c:pt idx="22">
                  <c:v>112</c:v>
                </c:pt>
                <c:pt idx="23">
                  <c:v>139</c:v>
                </c:pt>
                <c:pt idx="24">
                  <c:v>113</c:v>
                </c:pt>
                <c:pt idx="25">
                  <c:v>137</c:v>
                </c:pt>
                <c:pt idx="26">
                  <c:v>104</c:v>
                </c:pt>
                <c:pt idx="27">
                  <c:v>126</c:v>
                </c:pt>
                <c:pt idx="28">
                  <c:v>96</c:v>
                </c:pt>
              </c:numCache>
            </c:numRef>
          </c:xVal>
          <c:yVal>
            <c:numRef>
              <c:f>BPS!$C$2:$C$31</c:f>
              <c:numCache>
                <c:formatCode>General</c:formatCode>
                <c:ptCount val="30"/>
                <c:pt idx="0">
                  <c:v>555.07000000000005</c:v>
                </c:pt>
                <c:pt idx="1">
                  <c:v>1244.5</c:v>
                </c:pt>
                <c:pt idx="2">
                  <c:v>727.68</c:v>
                </c:pt>
                <c:pt idx="4">
                  <c:v>1127.92</c:v>
                </c:pt>
                <c:pt idx="6">
                  <c:v>820.36</c:v>
                </c:pt>
                <c:pt idx="7">
                  <c:v>808.85</c:v>
                </c:pt>
                <c:pt idx="8">
                  <c:v>440.17</c:v>
                </c:pt>
                <c:pt idx="9">
                  <c:v>641.14</c:v>
                </c:pt>
                <c:pt idx="10">
                  <c:v>724.29</c:v>
                </c:pt>
                <c:pt idx="11">
                  <c:v>757.59</c:v>
                </c:pt>
                <c:pt idx="12">
                  <c:v>771.81</c:v>
                </c:pt>
                <c:pt idx="13">
                  <c:v>803.62</c:v>
                </c:pt>
                <c:pt idx="14">
                  <c:v>828.46</c:v>
                </c:pt>
                <c:pt idx="15">
                  <c:v>939.92</c:v>
                </c:pt>
                <c:pt idx="16">
                  <c:v>952.27</c:v>
                </c:pt>
                <c:pt idx="17">
                  <c:v>1012.32</c:v>
                </c:pt>
                <c:pt idx="18">
                  <c:v>1129.94</c:v>
                </c:pt>
                <c:pt idx="19">
                  <c:v>1183.1199999999999</c:v>
                </c:pt>
                <c:pt idx="20">
                  <c:v>1200.1400000000001</c:v>
                </c:pt>
                <c:pt idx="21">
                  <c:v>1250.0999999999999</c:v>
                </c:pt>
                <c:pt idx="22">
                  <c:v>1264.3399999999999</c:v>
                </c:pt>
                <c:pt idx="23">
                  <c:v>1266.79</c:v>
                </c:pt>
                <c:pt idx="24">
                  <c:v>1276.5</c:v>
                </c:pt>
                <c:pt idx="25">
                  <c:v>1333.71</c:v>
                </c:pt>
                <c:pt idx="26">
                  <c:v>1394.13</c:v>
                </c:pt>
                <c:pt idx="27">
                  <c:v>1411.91</c:v>
                </c:pt>
                <c:pt idx="28">
                  <c:v>1627.89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C-47DF-9A18-F335440E9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466704"/>
        <c:axId val="1026464208"/>
      </c:scatterChart>
      <c:valAx>
        <c:axId val="1026466704"/>
        <c:scaling>
          <c:orientation val="minMax"/>
          <c:min val="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6464208"/>
        <c:crosses val="autoZero"/>
        <c:crossBetween val="midCat"/>
      </c:valAx>
      <c:valAx>
        <c:axId val="1026464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646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Tendance à l'ennui / impulsivité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BPS!$H$1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149059492563429"/>
                  <c:y val="2.1863152522601341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BPS!$B$2:$B$31</c:f>
              <c:numCache>
                <c:formatCode>General</c:formatCode>
                <c:ptCount val="30"/>
                <c:pt idx="0">
                  <c:v>104</c:v>
                </c:pt>
                <c:pt idx="1">
                  <c:v>107</c:v>
                </c:pt>
                <c:pt idx="2">
                  <c:v>103</c:v>
                </c:pt>
                <c:pt idx="3">
                  <c:v>107</c:v>
                </c:pt>
                <c:pt idx="4">
                  <c:v>120</c:v>
                </c:pt>
                <c:pt idx="5">
                  <c:v>128</c:v>
                </c:pt>
                <c:pt idx="6">
                  <c:v>85</c:v>
                </c:pt>
                <c:pt idx="7">
                  <c:v>121</c:v>
                </c:pt>
                <c:pt idx="8">
                  <c:v>119</c:v>
                </c:pt>
                <c:pt idx="9">
                  <c:v>91</c:v>
                </c:pt>
                <c:pt idx="10">
                  <c:v>116</c:v>
                </c:pt>
                <c:pt idx="11">
                  <c:v>104</c:v>
                </c:pt>
                <c:pt idx="12">
                  <c:v>77</c:v>
                </c:pt>
                <c:pt idx="13">
                  <c:v>95</c:v>
                </c:pt>
                <c:pt idx="14">
                  <c:v>85</c:v>
                </c:pt>
                <c:pt idx="15">
                  <c:v>93</c:v>
                </c:pt>
                <c:pt idx="16">
                  <c:v>112</c:v>
                </c:pt>
                <c:pt idx="17">
                  <c:v>129</c:v>
                </c:pt>
                <c:pt idx="18">
                  <c:v>92</c:v>
                </c:pt>
                <c:pt idx="19">
                  <c:v>113</c:v>
                </c:pt>
                <c:pt idx="20">
                  <c:v>132</c:v>
                </c:pt>
                <c:pt idx="21">
                  <c:v>123</c:v>
                </c:pt>
                <c:pt idx="22">
                  <c:v>112</c:v>
                </c:pt>
                <c:pt idx="23">
                  <c:v>139</c:v>
                </c:pt>
                <c:pt idx="24">
                  <c:v>113</c:v>
                </c:pt>
                <c:pt idx="25">
                  <c:v>137</c:v>
                </c:pt>
                <c:pt idx="26">
                  <c:v>104</c:v>
                </c:pt>
                <c:pt idx="27">
                  <c:v>126</c:v>
                </c:pt>
                <c:pt idx="28">
                  <c:v>96</c:v>
                </c:pt>
              </c:numCache>
            </c:numRef>
          </c:xVal>
          <c:yVal>
            <c:numRef>
              <c:f>BPS!$H$2:$H$31</c:f>
              <c:numCache>
                <c:formatCode>General</c:formatCode>
                <c:ptCount val="30"/>
                <c:pt idx="0">
                  <c:v>67</c:v>
                </c:pt>
                <c:pt idx="1">
                  <c:v>77</c:v>
                </c:pt>
                <c:pt idx="2">
                  <c:v>56</c:v>
                </c:pt>
                <c:pt idx="3">
                  <c:v>53</c:v>
                </c:pt>
                <c:pt idx="4">
                  <c:v>56</c:v>
                </c:pt>
                <c:pt idx="5">
                  <c:v>51</c:v>
                </c:pt>
                <c:pt idx="6">
                  <c:v>41</c:v>
                </c:pt>
                <c:pt idx="7">
                  <c:v>59</c:v>
                </c:pt>
                <c:pt idx="8">
                  <c:v>55</c:v>
                </c:pt>
                <c:pt idx="9">
                  <c:v>51</c:v>
                </c:pt>
                <c:pt idx="10">
                  <c:v>36</c:v>
                </c:pt>
                <c:pt idx="11">
                  <c:v>63</c:v>
                </c:pt>
                <c:pt idx="12">
                  <c:v>47</c:v>
                </c:pt>
                <c:pt idx="13">
                  <c:v>47</c:v>
                </c:pt>
                <c:pt idx="14">
                  <c:v>37</c:v>
                </c:pt>
                <c:pt idx="15">
                  <c:v>42</c:v>
                </c:pt>
                <c:pt idx="16">
                  <c:v>79</c:v>
                </c:pt>
                <c:pt idx="17">
                  <c:v>73</c:v>
                </c:pt>
                <c:pt idx="18">
                  <c:v>40</c:v>
                </c:pt>
                <c:pt idx="19">
                  <c:v>71</c:v>
                </c:pt>
                <c:pt idx="20">
                  <c:v>68</c:v>
                </c:pt>
                <c:pt idx="21">
                  <c:v>58</c:v>
                </c:pt>
                <c:pt idx="22">
                  <c:v>52</c:v>
                </c:pt>
                <c:pt idx="23">
                  <c:v>71</c:v>
                </c:pt>
                <c:pt idx="24">
                  <c:v>58</c:v>
                </c:pt>
                <c:pt idx="25">
                  <c:v>54</c:v>
                </c:pt>
                <c:pt idx="26">
                  <c:v>37</c:v>
                </c:pt>
                <c:pt idx="27">
                  <c:v>63</c:v>
                </c:pt>
                <c:pt idx="28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5-4F49-8736-93E2569F9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378184"/>
        <c:axId val="760381464"/>
      </c:scatterChart>
      <c:valAx>
        <c:axId val="760378184"/>
        <c:scaling>
          <c:orientation val="minMax"/>
          <c:min val="4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0381464"/>
        <c:crosses val="autoZero"/>
        <c:crossBetween val="midCat"/>
      </c:valAx>
      <c:valAx>
        <c:axId val="760381464"/>
        <c:scaling>
          <c:orientation val="minMax"/>
          <c:min val="2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0378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Vmax/impulsivité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175-402E-970C-56EA2F7BF182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087786666889877"/>
                  <c:y val="0.294247263360110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BPS!$C$2:$C$31</c:f>
              <c:numCache>
                <c:formatCode>General</c:formatCode>
                <c:ptCount val="30"/>
                <c:pt idx="0">
                  <c:v>555.07000000000005</c:v>
                </c:pt>
                <c:pt idx="1">
                  <c:v>1244.5</c:v>
                </c:pt>
                <c:pt idx="2">
                  <c:v>727.68</c:v>
                </c:pt>
                <c:pt idx="4">
                  <c:v>1127.92</c:v>
                </c:pt>
                <c:pt idx="6">
                  <c:v>820.36</c:v>
                </c:pt>
                <c:pt idx="7">
                  <c:v>808.85</c:v>
                </c:pt>
                <c:pt idx="8">
                  <c:v>440.17</c:v>
                </c:pt>
                <c:pt idx="9">
                  <c:v>641.14</c:v>
                </c:pt>
                <c:pt idx="10">
                  <c:v>724.29</c:v>
                </c:pt>
                <c:pt idx="11">
                  <c:v>757.59</c:v>
                </c:pt>
                <c:pt idx="12">
                  <c:v>771.81</c:v>
                </c:pt>
                <c:pt idx="13">
                  <c:v>803.62</c:v>
                </c:pt>
                <c:pt idx="14">
                  <c:v>828.46</c:v>
                </c:pt>
                <c:pt idx="15">
                  <c:v>939.92</c:v>
                </c:pt>
                <c:pt idx="16">
                  <c:v>952.27</c:v>
                </c:pt>
                <c:pt idx="17">
                  <c:v>1012.32</c:v>
                </c:pt>
                <c:pt idx="18">
                  <c:v>1129.94</c:v>
                </c:pt>
                <c:pt idx="19">
                  <c:v>1183.1199999999999</c:v>
                </c:pt>
                <c:pt idx="20">
                  <c:v>1200.1400000000001</c:v>
                </c:pt>
                <c:pt idx="21">
                  <c:v>1250.0999999999999</c:v>
                </c:pt>
                <c:pt idx="22">
                  <c:v>1264.3399999999999</c:v>
                </c:pt>
                <c:pt idx="23">
                  <c:v>1266.79</c:v>
                </c:pt>
                <c:pt idx="24">
                  <c:v>1276.5</c:v>
                </c:pt>
                <c:pt idx="25">
                  <c:v>1333.71</c:v>
                </c:pt>
                <c:pt idx="26">
                  <c:v>1394.13</c:v>
                </c:pt>
                <c:pt idx="27">
                  <c:v>1411.91</c:v>
                </c:pt>
                <c:pt idx="28">
                  <c:v>1627.89</c:v>
                </c:pt>
              </c:numCache>
            </c:numRef>
          </c:xVal>
          <c:yVal>
            <c:numRef>
              <c:f>BPS!$H$2:$H$31</c:f>
              <c:numCache>
                <c:formatCode>General</c:formatCode>
                <c:ptCount val="30"/>
                <c:pt idx="0">
                  <c:v>67</c:v>
                </c:pt>
                <c:pt idx="1">
                  <c:v>77</c:v>
                </c:pt>
                <c:pt idx="2">
                  <c:v>56</c:v>
                </c:pt>
                <c:pt idx="3">
                  <c:v>53</c:v>
                </c:pt>
                <c:pt idx="4">
                  <c:v>56</c:v>
                </c:pt>
                <c:pt idx="5">
                  <c:v>51</c:v>
                </c:pt>
                <c:pt idx="6">
                  <c:v>41</c:v>
                </c:pt>
                <c:pt idx="7">
                  <c:v>59</c:v>
                </c:pt>
                <c:pt idx="8">
                  <c:v>55</c:v>
                </c:pt>
                <c:pt idx="9">
                  <c:v>51</c:v>
                </c:pt>
                <c:pt idx="10">
                  <c:v>36</c:v>
                </c:pt>
                <c:pt idx="11">
                  <c:v>63</c:v>
                </c:pt>
                <c:pt idx="12">
                  <c:v>47</c:v>
                </c:pt>
                <c:pt idx="13">
                  <c:v>47</c:v>
                </c:pt>
                <c:pt idx="14">
                  <c:v>37</c:v>
                </c:pt>
                <c:pt idx="15">
                  <c:v>42</c:v>
                </c:pt>
                <c:pt idx="16">
                  <c:v>79</c:v>
                </c:pt>
                <c:pt idx="17">
                  <c:v>73</c:v>
                </c:pt>
                <c:pt idx="18">
                  <c:v>40</c:v>
                </c:pt>
                <c:pt idx="19">
                  <c:v>71</c:v>
                </c:pt>
                <c:pt idx="20">
                  <c:v>68</c:v>
                </c:pt>
                <c:pt idx="21">
                  <c:v>58</c:v>
                </c:pt>
                <c:pt idx="22">
                  <c:v>52</c:v>
                </c:pt>
                <c:pt idx="23">
                  <c:v>71</c:v>
                </c:pt>
                <c:pt idx="24">
                  <c:v>58</c:v>
                </c:pt>
                <c:pt idx="25">
                  <c:v>54</c:v>
                </c:pt>
                <c:pt idx="26">
                  <c:v>37</c:v>
                </c:pt>
                <c:pt idx="27">
                  <c:v>63</c:v>
                </c:pt>
                <c:pt idx="28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CC-4469-947F-08C3E6349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099871"/>
        <c:axId val="709100703"/>
      </c:scatterChart>
      <c:valAx>
        <c:axId val="70909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100703"/>
        <c:crosses val="autoZero"/>
        <c:crossBetween val="midCat"/>
      </c:valAx>
      <c:valAx>
        <c:axId val="709100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099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RT /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118657042869639"/>
                  <c:y val="0.187134733158355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BPS!$C$2:$C$19</c:f>
              <c:numCache>
                <c:formatCode>General</c:formatCode>
                <c:ptCount val="18"/>
                <c:pt idx="0">
                  <c:v>555.07000000000005</c:v>
                </c:pt>
                <c:pt idx="1">
                  <c:v>1244.5</c:v>
                </c:pt>
                <c:pt idx="2">
                  <c:v>727.68</c:v>
                </c:pt>
                <c:pt idx="4">
                  <c:v>1127.92</c:v>
                </c:pt>
                <c:pt idx="6">
                  <c:v>820.36</c:v>
                </c:pt>
                <c:pt idx="7">
                  <c:v>808.85</c:v>
                </c:pt>
                <c:pt idx="8">
                  <c:v>440.17</c:v>
                </c:pt>
                <c:pt idx="9">
                  <c:v>641.14</c:v>
                </c:pt>
                <c:pt idx="10">
                  <c:v>724.29</c:v>
                </c:pt>
                <c:pt idx="11">
                  <c:v>757.59</c:v>
                </c:pt>
                <c:pt idx="12">
                  <c:v>771.81</c:v>
                </c:pt>
                <c:pt idx="13">
                  <c:v>803.62</c:v>
                </c:pt>
                <c:pt idx="14">
                  <c:v>828.46</c:v>
                </c:pt>
                <c:pt idx="15">
                  <c:v>939.92</c:v>
                </c:pt>
                <c:pt idx="16">
                  <c:v>952.27</c:v>
                </c:pt>
                <c:pt idx="17">
                  <c:v>1012.32</c:v>
                </c:pt>
              </c:numCache>
            </c:numRef>
          </c:xVal>
          <c:yVal>
            <c:numRef>
              <c:f>BPS!$M$2:$M$19</c:f>
              <c:numCache>
                <c:formatCode>General</c:formatCode>
                <c:ptCount val="18"/>
                <c:pt idx="0">
                  <c:v>0.33</c:v>
                </c:pt>
                <c:pt idx="1">
                  <c:v>0.36</c:v>
                </c:pt>
                <c:pt idx="2">
                  <c:v>0.38</c:v>
                </c:pt>
                <c:pt idx="3">
                  <c:v>0.38</c:v>
                </c:pt>
                <c:pt idx="4">
                  <c:v>0.38</c:v>
                </c:pt>
                <c:pt idx="5">
                  <c:v>0.41</c:v>
                </c:pt>
                <c:pt idx="6">
                  <c:v>0.43</c:v>
                </c:pt>
                <c:pt idx="7">
                  <c:v>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54-469A-95BA-186949D9B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8969920"/>
        <c:axId val="1948973664"/>
      </c:scatterChart>
      <c:valAx>
        <c:axId val="1948969920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8973664"/>
        <c:crosses val="autoZero"/>
        <c:crossBetween val="midCat"/>
      </c:valAx>
      <c:valAx>
        <c:axId val="1948973664"/>
        <c:scaling>
          <c:orientation val="minMax"/>
          <c:min val="0.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896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CV TPV / CV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086067366579179"/>
                  <c:y val="-1.469114265598934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1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rgbClr val="FF0000"/>
                        </a:solidFill>
                      </a:rPr>
                      <a:t>y = 0,6217x + 0,038</a:t>
                    </a:r>
                    <a:br>
                      <a:rPr lang="en-US" b="1" baseline="0">
                        <a:solidFill>
                          <a:srgbClr val="FF0000"/>
                        </a:solidFill>
                      </a:rPr>
                    </a:br>
                    <a:r>
                      <a:rPr lang="en-US" b="1" baseline="0">
                        <a:solidFill>
                          <a:srgbClr val="FF0000"/>
                        </a:solidFill>
                      </a:rPr>
                      <a:t>R² = 0,2725</a:t>
                    </a:r>
                    <a:endParaRPr lang="en-US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BPS!$Z$2:$Z$31</c:f>
              <c:numCache>
                <c:formatCode>0.00</c:formatCode>
                <c:ptCount val="30"/>
                <c:pt idx="0">
                  <c:v>0.27350535299813195</c:v>
                </c:pt>
                <c:pt idx="1">
                  <c:v>0.190758013619762</c:v>
                </c:pt>
                <c:pt idx="2">
                  <c:v>0.19138101152556758</c:v>
                </c:pt>
                <c:pt idx="4">
                  <c:v>0.12621224612068394</c:v>
                </c:pt>
                <c:pt idx="7">
                  <c:v>0.20468925804491239</c:v>
                </c:pt>
                <c:pt idx="8">
                  <c:v>0.32061713896859978</c:v>
                </c:pt>
                <c:pt idx="9">
                  <c:v>0.19490930490111669</c:v>
                </c:pt>
                <c:pt idx="10">
                  <c:v>0.16367528245775095</c:v>
                </c:pt>
                <c:pt idx="11">
                  <c:v>0.21375035241977705</c:v>
                </c:pt>
                <c:pt idx="12">
                  <c:v>0.23816499013968034</c:v>
                </c:pt>
                <c:pt idx="13">
                  <c:v>0.20154512681321413</c:v>
                </c:pt>
                <c:pt idx="14">
                  <c:v>0.19022303663769691</c:v>
                </c:pt>
                <c:pt idx="15">
                  <c:v>0.22856813817382998</c:v>
                </c:pt>
                <c:pt idx="16">
                  <c:v>0.16120051973703725</c:v>
                </c:pt>
                <c:pt idx="17">
                  <c:v>0.20957825775177399</c:v>
                </c:pt>
                <c:pt idx="18">
                  <c:v>0.21888721500826658</c:v>
                </c:pt>
                <c:pt idx="19">
                  <c:v>0.3284283146246485</c:v>
                </c:pt>
                <c:pt idx="20">
                  <c:v>0.1976714267340858</c:v>
                </c:pt>
                <c:pt idx="21">
                  <c:v>0.18744790301058986</c:v>
                </c:pt>
                <c:pt idx="22">
                  <c:v>0.21727317430719298</c:v>
                </c:pt>
                <c:pt idx="23">
                  <c:v>0.19790189859608504</c:v>
                </c:pt>
                <c:pt idx="24">
                  <c:v>0.20730231433161003</c:v>
                </c:pt>
                <c:pt idx="25">
                  <c:v>0.18196207714477017</c:v>
                </c:pt>
                <c:pt idx="26">
                  <c:v>9.5966856645818693E-2</c:v>
                </c:pt>
                <c:pt idx="27">
                  <c:v>0.1820505295355927</c:v>
                </c:pt>
                <c:pt idx="28">
                  <c:v>0.12324555806812812</c:v>
                </c:pt>
              </c:numCache>
            </c:numRef>
          </c:xVal>
          <c:yVal>
            <c:numRef>
              <c:f>BPS!$AA$2:$AA$31</c:f>
              <c:numCache>
                <c:formatCode>0.00</c:formatCode>
                <c:ptCount val="30"/>
                <c:pt idx="0">
                  <c:v>0.2987388657769145</c:v>
                </c:pt>
                <c:pt idx="1">
                  <c:v>0.10500000000000001</c:v>
                </c:pt>
                <c:pt idx="2">
                  <c:v>0.19488530843536417</c:v>
                </c:pt>
                <c:pt idx="4">
                  <c:v>0.155</c:v>
                </c:pt>
                <c:pt idx="7">
                  <c:v>0.13</c:v>
                </c:pt>
                <c:pt idx="8">
                  <c:v>0.2635723605504261</c:v>
                </c:pt>
                <c:pt idx="9">
                  <c:v>0.27130752388374324</c:v>
                </c:pt>
                <c:pt idx="10">
                  <c:v>0.2</c:v>
                </c:pt>
                <c:pt idx="11">
                  <c:v>0.22</c:v>
                </c:pt>
                <c:pt idx="12">
                  <c:v>0.22618618391532119</c:v>
                </c:pt>
                <c:pt idx="13">
                  <c:v>0.1475549402808192</c:v>
                </c:pt>
                <c:pt idx="14">
                  <c:v>0.20500000000000002</c:v>
                </c:pt>
                <c:pt idx="15">
                  <c:v>0.215</c:v>
                </c:pt>
                <c:pt idx="16">
                  <c:v>9.5000000000000001E-2</c:v>
                </c:pt>
                <c:pt idx="17">
                  <c:v>0.16499999999999998</c:v>
                </c:pt>
                <c:pt idx="18">
                  <c:v>0.16</c:v>
                </c:pt>
                <c:pt idx="19">
                  <c:v>0.16840344988893338</c:v>
                </c:pt>
                <c:pt idx="20">
                  <c:v>0.10840508583399006</c:v>
                </c:pt>
                <c:pt idx="21">
                  <c:v>0.16</c:v>
                </c:pt>
                <c:pt idx="22">
                  <c:v>0.14000000000000001</c:v>
                </c:pt>
                <c:pt idx="23">
                  <c:v>0.12574829784647523</c:v>
                </c:pt>
                <c:pt idx="24">
                  <c:v>0.11</c:v>
                </c:pt>
                <c:pt idx="25">
                  <c:v>0.125</c:v>
                </c:pt>
                <c:pt idx="26">
                  <c:v>0.125</c:v>
                </c:pt>
                <c:pt idx="27">
                  <c:v>5.3769617948418891E-2</c:v>
                </c:pt>
                <c:pt idx="28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31-474D-9F45-3F10B2BA5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34768"/>
        <c:axId val="158433520"/>
      </c:scatterChart>
      <c:valAx>
        <c:axId val="15843476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433520"/>
        <c:crosses val="autoZero"/>
        <c:crossBetween val="midCat"/>
      </c:valAx>
      <c:valAx>
        <c:axId val="15843352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43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6" Type="http://schemas.openxmlformats.org/officeDocument/2006/relationships/chart" Target="../charts/chart20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5" Type="http://schemas.openxmlformats.org/officeDocument/2006/relationships/chart" Target="../charts/chart1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3.xml"/><Relationship Id="rId18" Type="http://schemas.openxmlformats.org/officeDocument/2006/relationships/chart" Target="../charts/chart38.xml"/><Relationship Id="rId3" Type="http://schemas.openxmlformats.org/officeDocument/2006/relationships/chart" Target="../charts/chart23.xml"/><Relationship Id="rId21" Type="http://schemas.openxmlformats.org/officeDocument/2006/relationships/chart" Target="../charts/chart41.xml"/><Relationship Id="rId7" Type="http://schemas.openxmlformats.org/officeDocument/2006/relationships/chart" Target="../charts/chart27.xml"/><Relationship Id="rId12" Type="http://schemas.openxmlformats.org/officeDocument/2006/relationships/chart" Target="../charts/chart32.xml"/><Relationship Id="rId17" Type="http://schemas.openxmlformats.org/officeDocument/2006/relationships/chart" Target="../charts/chart37.xml"/><Relationship Id="rId2" Type="http://schemas.openxmlformats.org/officeDocument/2006/relationships/chart" Target="../charts/chart22.xml"/><Relationship Id="rId16" Type="http://schemas.openxmlformats.org/officeDocument/2006/relationships/chart" Target="../charts/chart36.xml"/><Relationship Id="rId20" Type="http://schemas.openxmlformats.org/officeDocument/2006/relationships/chart" Target="../charts/chart40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chart" Target="../charts/chart25.xml"/><Relationship Id="rId15" Type="http://schemas.openxmlformats.org/officeDocument/2006/relationships/chart" Target="../charts/chart35.xml"/><Relationship Id="rId10" Type="http://schemas.openxmlformats.org/officeDocument/2006/relationships/chart" Target="../charts/chart30.xml"/><Relationship Id="rId19" Type="http://schemas.openxmlformats.org/officeDocument/2006/relationships/chart" Target="../charts/chart39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Relationship Id="rId14" Type="http://schemas.openxmlformats.org/officeDocument/2006/relationships/chart" Target="../charts/chart34.xml"/><Relationship Id="rId22" Type="http://schemas.openxmlformats.org/officeDocument/2006/relationships/chart" Target="../charts/chart4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10886</xdr:colOff>
      <xdr:row>30</xdr:row>
      <xdr:rowOff>72117</xdr:rowOff>
    </xdr:from>
    <xdr:to>
      <xdr:col>9</xdr:col>
      <xdr:colOff>79375</xdr:colOff>
      <xdr:row>40</xdr:row>
      <xdr:rowOff>74839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FE98A65-23C8-4545-AA04-3438B1350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439814</xdr:colOff>
      <xdr:row>28</xdr:row>
      <xdr:rowOff>89001</xdr:rowOff>
    </xdr:from>
    <xdr:to>
      <xdr:col>19</xdr:col>
      <xdr:colOff>474739</xdr:colOff>
      <xdr:row>39</xdr:row>
      <xdr:rowOff>161773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A0697C7-D5D0-4099-9B17-AF19791D0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328839</xdr:colOff>
      <xdr:row>29</xdr:row>
      <xdr:rowOff>90714</xdr:rowOff>
    </xdr:from>
    <xdr:to>
      <xdr:col>14</xdr:col>
      <xdr:colOff>179161</xdr:colOff>
      <xdr:row>41</xdr:row>
      <xdr:rowOff>42636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9175C26-2E40-4F05-B82D-9FC3DD50D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64256</xdr:colOff>
      <xdr:row>31</xdr:row>
      <xdr:rowOff>99785</xdr:rowOff>
    </xdr:from>
    <xdr:to>
      <xdr:col>3</xdr:col>
      <xdr:colOff>880685</xdr:colOff>
      <xdr:row>41</xdr:row>
      <xdr:rowOff>55941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6CAEFB80-4FA9-49A1-9B9E-F2C5B0052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59</xdr:row>
      <xdr:rowOff>142875</xdr:rowOff>
    </xdr:from>
    <xdr:to>
      <xdr:col>12</xdr:col>
      <xdr:colOff>40218</xdr:colOff>
      <xdr:row>74</xdr:row>
      <xdr:rowOff>128058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F849039-DCE4-4646-86B0-075168577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635000</xdr:colOff>
      <xdr:row>32</xdr:row>
      <xdr:rowOff>21167</xdr:rowOff>
    </xdr:from>
    <xdr:to>
      <xdr:col>6</xdr:col>
      <xdr:colOff>38058</xdr:colOff>
      <xdr:row>44</xdr:row>
      <xdr:rowOff>127000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B1680693-0012-43D2-A1B6-4CF7DE766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576169</xdr:colOff>
      <xdr:row>31</xdr:row>
      <xdr:rowOff>43137</xdr:rowOff>
    </xdr:from>
    <xdr:to>
      <xdr:col>12</xdr:col>
      <xdr:colOff>304936</xdr:colOff>
      <xdr:row>43</xdr:row>
      <xdr:rowOff>153288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82F9DE6-6147-4E8C-AB22-E4078AF86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194775</xdr:colOff>
      <xdr:row>31</xdr:row>
      <xdr:rowOff>7695</xdr:rowOff>
    </xdr:from>
    <xdr:to>
      <xdr:col>31</xdr:col>
      <xdr:colOff>206987</xdr:colOff>
      <xdr:row>45</xdr:row>
      <xdr:rowOff>94478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4773F6D-742D-4C26-A8AA-561E95085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461433</xdr:colOff>
      <xdr:row>45</xdr:row>
      <xdr:rowOff>37042</xdr:rowOff>
    </xdr:from>
    <xdr:to>
      <xdr:col>6</xdr:col>
      <xdr:colOff>101600</xdr:colOff>
      <xdr:row>57</xdr:row>
      <xdr:rowOff>84667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7EA8A8F9-55CD-4BB4-9EC0-5B3927EF3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615098</xdr:colOff>
      <xdr:row>31</xdr:row>
      <xdr:rowOff>26953</xdr:rowOff>
    </xdr:from>
    <xdr:to>
      <xdr:col>18</xdr:col>
      <xdr:colOff>640338</xdr:colOff>
      <xdr:row>46</xdr:row>
      <xdr:rowOff>82815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C8D27B8B-41FA-4784-838A-1D4C5BB62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413328</xdr:colOff>
      <xdr:row>62</xdr:row>
      <xdr:rowOff>16836</xdr:rowOff>
    </xdr:from>
    <xdr:to>
      <xdr:col>21</xdr:col>
      <xdr:colOff>554181</xdr:colOff>
      <xdr:row>76</xdr:row>
      <xdr:rowOff>11545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545185B6-A587-440D-8FDB-FC7956B29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153460</xdr:colOff>
      <xdr:row>45</xdr:row>
      <xdr:rowOff>63499</xdr:rowOff>
    </xdr:from>
    <xdr:to>
      <xdr:col>11</xdr:col>
      <xdr:colOff>444501</xdr:colOff>
      <xdr:row>57</xdr:row>
      <xdr:rowOff>84666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34D974F9-456E-4123-AAF8-B11953BA28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649914</xdr:colOff>
      <xdr:row>61</xdr:row>
      <xdr:rowOff>176511</xdr:rowOff>
    </xdr:from>
    <xdr:to>
      <xdr:col>28</xdr:col>
      <xdr:colOff>47291</xdr:colOff>
      <xdr:row>75</xdr:row>
      <xdr:rowOff>107240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139A46EE-B8B2-4815-9A8D-041CBC72D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407459</xdr:colOff>
      <xdr:row>58</xdr:row>
      <xdr:rowOff>184150</xdr:rowOff>
    </xdr:from>
    <xdr:to>
      <xdr:col>6</xdr:col>
      <xdr:colOff>137584</xdr:colOff>
      <xdr:row>74</xdr:row>
      <xdr:rowOff>48683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A41F795F-BFEE-4BE5-9A44-14F98A12C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494291</xdr:colOff>
      <xdr:row>46</xdr:row>
      <xdr:rowOff>179100</xdr:rowOff>
    </xdr:from>
    <xdr:to>
      <xdr:col>21</xdr:col>
      <xdr:colOff>450272</xdr:colOff>
      <xdr:row>61</xdr:row>
      <xdr:rowOff>34636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61419C31-5931-430E-BFCC-0D0EFD635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31</xdr:col>
      <xdr:colOff>421909</xdr:colOff>
      <xdr:row>30</xdr:row>
      <xdr:rowOff>63867</xdr:rowOff>
    </xdr:from>
    <xdr:to>
      <xdr:col>37</xdr:col>
      <xdr:colOff>434120</xdr:colOff>
      <xdr:row>44</xdr:row>
      <xdr:rowOff>133717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F19EBB88-7ED7-440A-A288-1517D04BB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28</xdr:col>
      <xdr:colOff>452438</xdr:colOff>
      <xdr:row>47</xdr:row>
      <xdr:rowOff>17463</xdr:rowOff>
    </xdr:from>
    <xdr:to>
      <xdr:col>34</xdr:col>
      <xdr:colOff>452438</xdr:colOff>
      <xdr:row>61</xdr:row>
      <xdr:rowOff>93663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E9B8E533-AD63-48EA-8838-F14ABB5C6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746125</xdr:colOff>
      <xdr:row>73</xdr:row>
      <xdr:rowOff>165389</xdr:rowOff>
    </xdr:from>
    <xdr:to>
      <xdr:col>6</xdr:col>
      <xdr:colOff>487795</xdr:colOff>
      <xdr:row>88</xdr:row>
      <xdr:rowOff>137680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9AB3F955-57C1-4630-8D86-A27C9E042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154807</xdr:colOff>
      <xdr:row>46</xdr:row>
      <xdr:rowOff>98391</xdr:rowOff>
    </xdr:from>
    <xdr:to>
      <xdr:col>28</xdr:col>
      <xdr:colOff>155473</xdr:colOff>
      <xdr:row>60</xdr:row>
      <xdr:rowOff>173037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AB932BA2-17CA-4B13-8965-7672314FA8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119674</xdr:colOff>
      <xdr:row>31</xdr:row>
      <xdr:rowOff>2198</xdr:rowOff>
    </xdr:from>
    <xdr:to>
      <xdr:col>25</xdr:col>
      <xdr:colOff>75712</xdr:colOff>
      <xdr:row>45</xdr:row>
      <xdr:rowOff>180974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39309650-A67D-4DA5-AB33-584C670F9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896938</xdr:colOff>
      <xdr:row>34</xdr:row>
      <xdr:rowOff>65088</xdr:rowOff>
    </xdr:from>
    <xdr:to>
      <xdr:col>8</xdr:col>
      <xdr:colOff>1341438</xdr:colOff>
      <xdr:row>48</xdr:row>
      <xdr:rowOff>141288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FED6AAE-1307-4539-A3AC-D32D75794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34637</xdr:colOff>
      <xdr:row>36</xdr:row>
      <xdr:rowOff>131476</xdr:rowOff>
    </xdr:from>
    <xdr:to>
      <xdr:col>4</xdr:col>
      <xdr:colOff>542637</xdr:colOff>
      <xdr:row>51</xdr:row>
      <xdr:rowOff>22948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3B794C2-F498-429A-9F91-1128619AA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7938</xdr:colOff>
      <xdr:row>34</xdr:row>
      <xdr:rowOff>96838</xdr:rowOff>
    </xdr:from>
    <xdr:to>
      <xdr:col>12</xdr:col>
      <xdr:colOff>452438</xdr:colOff>
      <xdr:row>48</xdr:row>
      <xdr:rowOff>173038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2E7778D5-F0D5-41B9-BA9D-C611C7207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865188</xdr:colOff>
      <xdr:row>34</xdr:row>
      <xdr:rowOff>96838</xdr:rowOff>
    </xdr:from>
    <xdr:to>
      <xdr:col>21</xdr:col>
      <xdr:colOff>722313</xdr:colOff>
      <xdr:row>48</xdr:row>
      <xdr:rowOff>173038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FE173276-93B1-4ADD-A5DF-7DF290933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769938</xdr:colOff>
      <xdr:row>35</xdr:row>
      <xdr:rowOff>1588</xdr:rowOff>
    </xdr:from>
    <xdr:to>
      <xdr:col>17</xdr:col>
      <xdr:colOff>420688</xdr:colOff>
      <xdr:row>49</xdr:row>
      <xdr:rowOff>77788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F0D81E54-51D9-45A2-BFD7-E3B49589FD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1098984</xdr:colOff>
      <xdr:row>36</xdr:row>
      <xdr:rowOff>24679</xdr:rowOff>
    </xdr:from>
    <xdr:to>
      <xdr:col>27</xdr:col>
      <xdr:colOff>543359</xdr:colOff>
      <xdr:row>50</xdr:row>
      <xdr:rowOff>100879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7FB2D2D2-E5C3-44F7-92ED-777FED11F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103188</xdr:colOff>
      <xdr:row>50</xdr:row>
      <xdr:rowOff>96838</xdr:rowOff>
    </xdr:from>
    <xdr:to>
      <xdr:col>4</xdr:col>
      <xdr:colOff>611188</xdr:colOff>
      <xdr:row>64</xdr:row>
      <xdr:rowOff>173038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AEAEE816-3E5D-42E9-BC41-A275A0363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150813</xdr:colOff>
      <xdr:row>50</xdr:row>
      <xdr:rowOff>160338</xdr:rowOff>
    </xdr:from>
    <xdr:to>
      <xdr:col>8</xdr:col>
      <xdr:colOff>1547813</xdr:colOff>
      <xdr:row>65</xdr:row>
      <xdr:rowOff>46038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241BE0B1-CECE-4870-91B7-BB02E1980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198438</xdr:colOff>
      <xdr:row>51</xdr:row>
      <xdr:rowOff>17463</xdr:rowOff>
    </xdr:from>
    <xdr:to>
      <xdr:col>12</xdr:col>
      <xdr:colOff>658813</xdr:colOff>
      <xdr:row>65</xdr:row>
      <xdr:rowOff>93663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BC49830A-05D0-4D9B-8B4D-546E705B0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944563</xdr:colOff>
      <xdr:row>51</xdr:row>
      <xdr:rowOff>96838</xdr:rowOff>
    </xdr:from>
    <xdr:to>
      <xdr:col>17</xdr:col>
      <xdr:colOff>595313</xdr:colOff>
      <xdr:row>65</xdr:row>
      <xdr:rowOff>173038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8E23BBD2-5177-4771-807D-845DAEFA2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928688</xdr:colOff>
      <xdr:row>51</xdr:row>
      <xdr:rowOff>65088</xdr:rowOff>
    </xdr:from>
    <xdr:to>
      <xdr:col>21</xdr:col>
      <xdr:colOff>785813</xdr:colOff>
      <xdr:row>65</xdr:row>
      <xdr:rowOff>141288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E454D3DC-FD0F-4AE7-AF08-6FE7B7775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1230313</xdr:colOff>
      <xdr:row>51</xdr:row>
      <xdr:rowOff>49213</xdr:rowOff>
    </xdr:from>
    <xdr:to>
      <xdr:col>27</xdr:col>
      <xdr:colOff>674688</xdr:colOff>
      <xdr:row>65</xdr:row>
      <xdr:rowOff>125413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C2E96C88-C832-4401-BAF2-CF94F02EA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246063</xdr:colOff>
      <xdr:row>65</xdr:row>
      <xdr:rowOff>144463</xdr:rowOff>
    </xdr:from>
    <xdr:to>
      <xdr:col>4</xdr:col>
      <xdr:colOff>754063</xdr:colOff>
      <xdr:row>80</xdr:row>
      <xdr:rowOff>30163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35320D71-1A35-4627-9FBD-A4834C9D7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23813</xdr:colOff>
      <xdr:row>66</xdr:row>
      <xdr:rowOff>65088</xdr:rowOff>
    </xdr:from>
    <xdr:to>
      <xdr:col>8</xdr:col>
      <xdr:colOff>1420813</xdr:colOff>
      <xdr:row>80</xdr:row>
      <xdr:rowOff>141288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3836A7BB-8283-4061-9983-8B509AA69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1452563</xdr:colOff>
      <xdr:row>66</xdr:row>
      <xdr:rowOff>1588</xdr:rowOff>
    </xdr:from>
    <xdr:to>
      <xdr:col>12</xdr:col>
      <xdr:colOff>341313</xdr:colOff>
      <xdr:row>80</xdr:row>
      <xdr:rowOff>77788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7077AF85-EB6E-4F6A-8F27-0DE1F98C9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706438</xdr:colOff>
      <xdr:row>66</xdr:row>
      <xdr:rowOff>96838</xdr:rowOff>
    </xdr:from>
    <xdr:to>
      <xdr:col>17</xdr:col>
      <xdr:colOff>357188</xdr:colOff>
      <xdr:row>80</xdr:row>
      <xdr:rowOff>173038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F8398D65-3B63-4CA0-A304-48844E398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849313</xdr:colOff>
      <xdr:row>66</xdr:row>
      <xdr:rowOff>65088</xdr:rowOff>
    </xdr:from>
    <xdr:to>
      <xdr:col>21</xdr:col>
      <xdr:colOff>706438</xdr:colOff>
      <xdr:row>80</xdr:row>
      <xdr:rowOff>141288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4B6A305A-B301-47BA-A41D-6FA6A19D7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1103313</xdr:colOff>
      <xdr:row>66</xdr:row>
      <xdr:rowOff>144463</xdr:rowOff>
    </xdr:from>
    <xdr:to>
      <xdr:col>27</xdr:col>
      <xdr:colOff>547688</xdr:colOff>
      <xdr:row>81</xdr:row>
      <xdr:rowOff>30163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75A72EAE-51D1-40DC-B0D3-7AA3EA146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1404938</xdr:colOff>
      <xdr:row>82</xdr:row>
      <xdr:rowOff>176213</xdr:rowOff>
    </xdr:from>
    <xdr:to>
      <xdr:col>12</xdr:col>
      <xdr:colOff>293688</xdr:colOff>
      <xdr:row>97</xdr:row>
      <xdr:rowOff>61913</xdr:rowOff>
    </xdr:to>
    <xdr:graphicFrame macro="">
      <xdr:nvGraphicFramePr>
        <xdr:cNvPr id="24" name="Graphique 23">
          <a:extLst>
            <a:ext uri="{FF2B5EF4-FFF2-40B4-BE49-F238E27FC236}">
              <a16:creationId xmlns:a16="http://schemas.microsoft.com/office/drawing/2014/main" id="{697BB1B5-092E-4E1A-A19F-0838661B3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658813</xdr:colOff>
      <xdr:row>83</xdr:row>
      <xdr:rowOff>128588</xdr:rowOff>
    </xdr:from>
    <xdr:to>
      <xdr:col>17</xdr:col>
      <xdr:colOff>309563</xdr:colOff>
      <xdr:row>98</xdr:row>
      <xdr:rowOff>14288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40B820C2-CA57-4A32-B47C-4AC7B3204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611188</xdr:colOff>
      <xdr:row>83</xdr:row>
      <xdr:rowOff>65088</xdr:rowOff>
    </xdr:from>
    <xdr:to>
      <xdr:col>21</xdr:col>
      <xdr:colOff>468313</xdr:colOff>
      <xdr:row>97</xdr:row>
      <xdr:rowOff>141288</xdr:rowOff>
    </xdr:to>
    <xdr:graphicFrame macro="">
      <xdr:nvGraphicFramePr>
        <xdr:cNvPr id="26" name="Graphique 25">
          <a:extLst>
            <a:ext uri="{FF2B5EF4-FFF2-40B4-BE49-F238E27FC236}">
              <a16:creationId xmlns:a16="http://schemas.microsoft.com/office/drawing/2014/main" id="{E355B1B6-3F21-47B1-9A35-4C3B9961B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21</xdr:col>
      <xdr:colOff>1023938</xdr:colOff>
      <xdr:row>83</xdr:row>
      <xdr:rowOff>17463</xdr:rowOff>
    </xdr:from>
    <xdr:to>
      <xdr:col>27</xdr:col>
      <xdr:colOff>468313</xdr:colOff>
      <xdr:row>97</xdr:row>
      <xdr:rowOff>93663</xdr:rowOff>
    </xdr:to>
    <xdr:graphicFrame macro="">
      <xdr:nvGraphicFramePr>
        <xdr:cNvPr id="27" name="Graphique 26">
          <a:extLst>
            <a:ext uri="{FF2B5EF4-FFF2-40B4-BE49-F238E27FC236}">
              <a16:creationId xmlns:a16="http://schemas.microsoft.com/office/drawing/2014/main" id="{F6003F30-0FCD-4336-9179-2AFA96901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82091B-F7A0-4A99-B0D9-B71221337C61}" name="Tableau3" displayName="Tableau3" ref="A1:K28" totalsRowShown="0">
  <autoFilter ref="A1:K28" xr:uid="{C582091B-F7A0-4A99-B0D9-B71221337C61}"/>
  <sortState xmlns:xlrd2="http://schemas.microsoft.com/office/spreadsheetml/2017/richdata2" ref="A2:I28">
    <sortCondition ref="A1:A28"/>
  </sortState>
  <tableColumns count="11">
    <tableColumn id="1" xr3:uid="{F54F0C8C-2076-4A61-AE16-18A827F212DF}" name="Colonne1" dataDxfId="40"/>
    <tableColumn id="2" xr3:uid="{BD667728-D6B6-42B4-8FEC-C363F347CABC}" name="Motrice"/>
    <tableColumn id="3" xr3:uid="{090B82D9-34A0-47DB-BBC2-EBFF78F2A348}" name="Cognitive"/>
    <tableColumn id="4" xr3:uid="{D45F49B8-FDB2-4871-B181-96D2B3D0AD51}" name="Non-Planning"/>
    <tableColumn id="5" xr3:uid="{FE25111A-10B8-428C-8CCA-DF5639BF9E77}" name="Total"/>
    <tableColumn id="6" xr3:uid="{09CA9587-3F0F-4682-BD7D-D035F85422D2}" name="VMN"/>
    <tableColumn id="7" xr3:uid="{3D2CADA8-7AAC-4CD0-BE82-D1827E3D9A4C}" name="TPVDN"/>
    <tableColumn id="8" xr3:uid="{241F374D-960A-4D63-87EA-CE91FBD1A785}" name="TPVUN"/>
    <tableColumn id="9" xr3:uid="{D9F4B8A7-315E-4C55-A449-22EECB963E45}" name="CV Vmax normal"/>
    <tableColumn id="11" xr3:uid="{0DAD4827-9160-469F-BA45-55EA240B1EF2}" name="CV TPV normal" dataDxfId="39"/>
    <tableColumn id="10" xr3:uid="{4101A321-03D5-4761-9609-5DFD1E5F8B6B}" name="Sujets" dataDxfId="3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61E332-EF35-486A-B43B-60BA9CFEE286}" name="Tableau1" displayName="Tableau1" ref="A1:AI31" totalsRowShown="0">
  <autoFilter ref="A1:AI31" xr:uid="{B661E332-EF35-486A-B43B-60BA9CFEE286}"/>
  <sortState xmlns:xlrd2="http://schemas.microsoft.com/office/spreadsheetml/2017/richdata2" ref="A2:AI31">
    <sortCondition ref="M1:M31"/>
  </sortState>
  <tableColumns count="35">
    <tableColumn id="1" xr3:uid="{3712F773-EED8-4280-B4EB-2BBA2A6CE742}" name="Colonne1" dataDxfId="37"/>
    <tableColumn id="2" xr3:uid="{6453D9EA-F9CB-471D-8404-471B3F332756}" name="score"/>
    <tableColumn id="3" xr3:uid="{AA2EF9DD-2192-48E0-8BEC-D975F28D10E6}" name="VMN"/>
    <tableColumn id="4" xr3:uid="{2273CC0C-E55D-435D-BB74-9D33B5F516F3}" name="dist(pred-reel)" dataDxfId="36">
      <calculatedColumnFormula>ABS(C2-(6.1511*B2+348.6))</calculatedColumnFormula>
    </tableColumn>
    <tableColumn id="5" xr3:uid="{E3E80936-5487-47DE-8A1C-072E65F3217E}" name="Motrice"/>
    <tableColumn id="6" xr3:uid="{60EC1AFD-A5DD-42B0-B267-6B8055FFE065}" name="Cognitive"/>
    <tableColumn id="7" xr3:uid="{2504FBF5-1DE9-4900-B1B6-9A8868D8DA0F}" name="Non-Planning"/>
    <tableColumn id="8" xr3:uid="{7A6A7DCC-C251-4009-8219-F264A30590BC}" name="Total"/>
    <tableColumn id="9" xr3:uid="{1E55E981-93E3-42B8-817F-85E69C732542}" name="VMNCV"/>
    <tableColumn id="10" xr3:uid="{15E6BBD5-F5B0-4E66-ACB3-ED18DD50288D}" name="Moy GoNoGo"/>
    <tableColumn id="11" xr3:uid="{9609F42C-534A-4977-AD18-CDE10FF92E84}" name="CV GoNoGo"/>
    <tableColumn id="14" xr3:uid="{19A2F9EA-9DB0-4715-9505-E91965026DEF}" name="nb erreur Go no Go"/>
    <tableColumn id="12" xr3:uid="{056FB755-C795-401E-A7FC-CA77629D5450}" name="RT"/>
    <tableColumn id="33" xr3:uid="{740416F3-487D-4B0B-A3AE-158AF0C8D507}" name="CV RT haut bas"/>
    <tableColumn id="34" xr3:uid="{ED1AA4CE-2B0B-4B62-8034-E8596454B7B0}" name="CV RT droite gauche"/>
    <tableColumn id="25" xr3:uid="{C580C8BD-EA92-4DE1-A52F-BA803282E97E}" name="diff Taplen"/>
    <tableColumn id="13" xr3:uid="{16FAAFBD-3517-466B-A7B5-461A2984E740}" name="CV taplen"/>
    <tableColumn id="35" xr3:uid="{B2594545-3088-41E7-B1A4-64AC89598DAF}" name="RFT (%age erreur à vérif !!)"/>
    <tableColumn id="15" xr3:uid="{872B0A33-1911-4A5E-9D72-09E45F1AD3B0}" name="Motrice2"/>
    <tableColumn id="16" xr3:uid="{F268696B-F4C6-49FF-B60B-2DA1B0A87612}" name="Cognitive3"/>
    <tableColumn id="17" xr3:uid="{4FFBAC32-D1F2-401F-AF42-144289E4376A}" name="Non-Planning4"/>
    <tableColumn id="18" xr3:uid="{E381EAD1-EB43-414C-9655-53678A6427F5}" name="Total2"/>
    <tableColumn id="19" xr3:uid="{EBB0B3D5-8D16-4EE8-9776-C72508A7456F}" name="VMN6"/>
    <tableColumn id="20" xr3:uid="{E9231253-9146-4983-BC41-C44C67987108}" name="TPVDN"/>
    <tableColumn id="21" xr3:uid="{18B6AF94-C549-49E9-BD57-E9BD98F8DA75}" name="TPVUN"/>
    <tableColumn id="22" xr3:uid="{903089D6-8D2E-4057-800B-A5D8C740BAF4}" name="CV Vmax normal" dataDxfId="35"/>
    <tableColumn id="23" xr3:uid="{15A9FF45-EF7F-4817-B991-D3346021A920}" name="CV TPV normal" dataDxfId="34"/>
    <tableColumn id="24" xr3:uid="{244E1218-D64D-449E-9B5B-E757C48AC394}" name="Sujets" dataDxfId="33"/>
    <tableColumn id="26" xr3:uid="{69D7DBBC-EE2E-4C00-906A-E7409599239D}" name="Colonne12"/>
    <tableColumn id="27" xr3:uid="{FD017DFD-5C70-4F2B-A739-F52B68C2E40A}" name="Extraverti/Introverti"/>
    <tableColumn id="28" xr3:uid="{40ABC1B3-23FB-4DBA-A764-B493E00A06AB}" name="Lent/Vif" dataDxfId="32"/>
    <tableColumn id="29" xr3:uid="{8E4C373C-F684-4E7D-903A-B082DC8DF8B4}" name="Mesuré/Passionné" dataDxfId="31"/>
    <tableColumn id="30" xr3:uid="{88ECDE0A-28D4-497E-919C-BA0F2D60EE3C}" name="réfléchit/ impulsif" dataDxfId="30"/>
    <tableColumn id="31" xr3:uid="{53979D36-89D8-47C9-8FDA-9D2F85EE699C}" name="Concentré/Distrait" dataDxfId="29"/>
    <tableColumn id="32" xr3:uid="{329739D4-0CFC-47B8-BAAF-A4E8AB2372DC}" name="Patient/Impatient" dataDxfId="2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1F56A9-6CA7-46DA-AC43-658C5ED33BBA}" name="Tableau2" displayName="Tableau2" ref="A1:AB29" totalsRowShown="0" headerRowDxfId="27">
  <autoFilter ref="A1:AB29" xr:uid="{C81F56A9-6CA7-46DA-AC43-658C5ED33BBA}"/>
  <sortState xmlns:xlrd2="http://schemas.microsoft.com/office/spreadsheetml/2017/richdata2" ref="A2:AB29">
    <sortCondition ref="A1:A29"/>
  </sortState>
  <tableColumns count="28">
    <tableColumn id="1" xr3:uid="{4C3D2B99-81E1-449E-B54F-A4CD2E246143}" name="Colonne1" dataDxfId="26"/>
    <tableColumn id="27" xr3:uid="{56536318-B2AD-4CB4-83FA-815D21AA5C91}" name="TPVN" dataDxfId="25"/>
    <tableColumn id="2" xr3:uid="{1E1E98DC-8D0C-484A-83C7-F945C2A1BAC0}" name="Réfléchi/Impulsif" dataDxfId="24"/>
    <tableColumn id="3" xr3:uid="{34EE6424-1D37-4084-9BC6-B069F326C7D8}" name="Patient/Impatient" dataDxfId="23"/>
    <tableColumn id="4" xr3:uid="{52CDA8A8-66AA-4597-8233-835AC7B49D11}" name="Mesuré/Passionné" dataDxfId="22"/>
    <tableColumn id="5" xr3:uid="{9AD51FB7-98CE-4D91-99EA-D68287E61C0E}" name="Survolté/Calme" dataDxfId="21"/>
    <tableColumn id="6" xr3:uid="{25E15615-E3BB-4470-B380-CB539C3B11BE}" name="Concentré/Distrait" dataDxfId="20"/>
    <tableColumn id="7" xr3:uid="{2A7B67DB-915B-4DD2-9D2E-FD949E338A0B}" name="Anxieux/Détendu" dataDxfId="19"/>
    <tableColumn id="8" xr3:uid="{1AB4EB6D-ADE5-4443-BFA2-BF2995D9DE26}" name="Intuitif/Logique" dataDxfId="18"/>
    <tableColumn id="9" xr3:uid="{1A51C355-86D9-419E-9EE0-C79428E1E0EF}" name="Méthodique/Désordonné" dataDxfId="17"/>
    <tableColumn id="10" xr3:uid="{29082C13-A5E2-4BB0-B3F0-BCA76EDCE87E}" name="Rêveur/Pragmatique" dataDxfId="16"/>
    <tableColumn id="11" xr3:uid="{ADD94587-57F2-498A-8218-F634373E78A3}" name="Souple/Intransigeant" dataDxfId="15"/>
    <tableColumn id="12" xr3:uid="{FD34DC9E-B32E-46C1-AF8F-D6597BC31C97}" name="Dynamique/Lymphatique" dataDxfId="14"/>
    <tableColumn id="13" xr3:uid="{30A4D4E6-1B15-4C7E-96C1-782B0145BC06}" name="Organisé/Brouillon" dataDxfId="13"/>
    <tableColumn id="14" xr3:uid="{09C2BD8A-C131-48F5-BC3B-4860DA9424DB}" name="Habile/Maladroit" dataDxfId="12"/>
    <tableColumn id="15" xr3:uid="{3E92E182-7141-4C42-A1AB-8F3124AE2608}" name="Prudent/Fonceur" dataDxfId="11"/>
    <tableColumn id="16" xr3:uid="{5888F45E-D1E4-40A2-84ED-17437F5F8150}" name="Lent/Vif" dataDxfId="10"/>
    <tableColumn id="26" xr3:uid="{102745E7-B6A0-4F4F-B799-6BE480033F86}" name="Colonne2" dataDxfId="9"/>
    <tableColumn id="17" xr3:uid="{6B6AFFC2-23CA-454B-98C2-48CB237DE9C5}" name="Soigné/Négligé" dataDxfId="8"/>
    <tableColumn id="18" xr3:uid="{C445B74F-DCA0-484A-BA7C-8FF7AA4A26B0}" name="En retard/Ponctuel" dataDxfId="7"/>
    <tableColumn id="19" xr3:uid="{20F4EFC3-B584-4D0F-9C1F-9C44A4988A31}" name="Equilibré/Instable" dataDxfId="6"/>
    <tableColumn id="20" xr3:uid="{62C72FD4-0280-4140-821C-A3B818ED47C5}" name="Minutieux/Grossier" dataDxfId="5"/>
    <tableColumn id="28" xr3:uid="{28F7869E-4218-4A38-B4E7-6F7BC0E9C753}" name="Colonne12" dataDxfId="4"/>
    <tableColumn id="21" xr3:uid="{BBCB229D-51FF-4CC9-B4AF-3B170A0B6C14}" name="Extraverti/Introverti" dataDxfId="3"/>
    <tableColumn id="22" xr3:uid="{7C10C16B-5C27-4125-BAFA-CDB6320A8719}" name="Agréable/Peu agréable" dataDxfId="2"/>
    <tableColumn id="23" xr3:uid="{4AEF5EDB-0474-4DE2-AAAD-4EB21BA44D9D}" name="Stable émotionnellement/Instable émotionnellement" dataDxfId="1"/>
    <tableColumn id="24" xr3:uid="{EADCC227-EA68-4A99-A0F1-7E29B33F8756}" name="Ouverture à l'expérience/Fermeture à l'expérience" dataDxfId="0"/>
    <tableColumn id="25" xr3:uid="{D6260960-9238-4F09-91AD-EDE247C55825}" name="VMN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2EDC3-90BA-420E-8C93-D3C748D2357F}">
  <dimension ref="A1:S28"/>
  <sheetViews>
    <sheetView zoomScale="60" zoomScaleNormal="60" workbookViewId="0">
      <selection activeCell="C19" sqref="C19"/>
    </sheetView>
  </sheetViews>
  <sheetFormatPr baseColWidth="10" defaultRowHeight="14.5" x14ac:dyDescent="0.35"/>
  <cols>
    <col min="1" max="1" width="16.7265625" customWidth="1"/>
    <col min="4" max="4" width="13.90625" customWidth="1"/>
  </cols>
  <sheetData>
    <row r="1" spans="1:19" x14ac:dyDescent="0.35">
      <c r="A1" t="s">
        <v>61</v>
      </c>
      <c r="B1" t="s">
        <v>0</v>
      </c>
      <c r="C1" t="s">
        <v>1</v>
      </c>
      <c r="D1" t="s">
        <v>2</v>
      </c>
      <c r="E1" t="s">
        <v>51</v>
      </c>
      <c r="F1" t="s">
        <v>52</v>
      </c>
      <c r="G1" t="s">
        <v>70</v>
      </c>
      <c r="H1" t="s">
        <v>71</v>
      </c>
      <c r="I1" t="s">
        <v>72</v>
      </c>
      <c r="J1" t="s">
        <v>74</v>
      </c>
      <c r="K1" t="s">
        <v>73</v>
      </c>
    </row>
    <row r="2" spans="1:19" x14ac:dyDescent="0.35">
      <c r="A2" s="4" t="s">
        <v>79</v>
      </c>
      <c r="J2" s="2"/>
      <c r="K2" s="3"/>
    </row>
    <row r="3" spans="1:19" x14ac:dyDescent="0.35">
      <c r="A3" s="13" t="s">
        <v>59</v>
      </c>
      <c r="B3">
        <v>17</v>
      </c>
      <c r="C3">
        <v>17</v>
      </c>
      <c r="D3">
        <v>22</v>
      </c>
      <c r="E3">
        <v>56</v>
      </c>
      <c r="F3">
        <v>727.68</v>
      </c>
      <c r="G3">
        <v>0.48697176452987984</v>
      </c>
      <c r="H3">
        <v>0.43788391930139975</v>
      </c>
      <c r="I3" s="2">
        <v>0.19138101152556758</v>
      </c>
      <c r="J3" s="2">
        <v>0.19488530843536417</v>
      </c>
      <c r="K3" s="13" t="s">
        <v>59</v>
      </c>
      <c r="P3" t="s">
        <v>29</v>
      </c>
      <c r="Q3" t="s">
        <v>30</v>
      </c>
      <c r="R3" t="s">
        <v>31</v>
      </c>
      <c r="S3" t="s">
        <v>32</v>
      </c>
    </row>
    <row r="4" spans="1:19" x14ac:dyDescent="0.35">
      <c r="A4" s="8" t="s">
        <v>48</v>
      </c>
      <c r="B4">
        <v>17</v>
      </c>
      <c r="C4">
        <v>26</v>
      </c>
      <c r="D4">
        <v>24</v>
      </c>
      <c r="E4">
        <v>67</v>
      </c>
      <c r="F4">
        <v>555.07000000000005</v>
      </c>
      <c r="G4">
        <v>0.42523776151081644</v>
      </c>
      <c r="H4">
        <v>0.31884878539456574</v>
      </c>
      <c r="I4" s="2">
        <v>0.27350535299813195</v>
      </c>
      <c r="J4" s="2">
        <v>0.2987388657769145</v>
      </c>
      <c r="K4" s="8" t="s">
        <v>48</v>
      </c>
      <c r="P4">
        <v>0.46</v>
      </c>
      <c r="Q4" s="2">
        <v>0.80632183908045885</v>
      </c>
      <c r="R4" s="2">
        <v>0.48470000000000002</v>
      </c>
      <c r="S4">
        <v>808</v>
      </c>
    </row>
    <row r="5" spans="1:19" x14ac:dyDescent="0.35">
      <c r="A5" t="s">
        <v>28</v>
      </c>
      <c r="B5">
        <f>2+3+3+2+2+2+3+1+4+3+2</f>
        <v>27</v>
      </c>
      <c r="C5">
        <f>2+3+2+2+4+2+3+2+2+3+2</f>
        <v>27</v>
      </c>
      <c r="D5">
        <f>3+2+1+4+3+1+1+1+1+1+2+3</f>
        <v>23</v>
      </c>
      <c r="E5">
        <f>SUM(B5:D5)</f>
        <v>77</v>
      </c>
      <c r="F5">
        <v>1244.5</v>
      </c>
      <c r="G5">
        <v>0.53721600055204066</v>
      </c>
      <c r="H5">
        <v>0.51825781535814563</v>
      </c>
      <c r="I5" s="2">
        <v>0.190758013619762</v>
      </c>
      <c r="J5" s="2">
        <v>0.10500000000000001</v>
      </c>
      <c r="K5" t="s">
        <v>28</v>
      </c>
      <c r="P5" s="2">
        <v>0.36249999999999999</v>
      </c>
      <c r="Q5" s="2">
        <v>0.65344827586206855</v>
      </c>
      <c r="R5" s="2">
        <v>0.36430000000000001</v>
      </c>
      <c r="S5" s="2">
        <v>1244</v>
      </c>
    </row>
    <row r="6" spans="1:19" x14ac:dyDescent="0.35">
      <c r="A6" s="4" t="s">
        <v>39</v>
      </c>
      <c r="B6">
        <v>21</v>
      </c>
      <c r="C6">
        <v>34</v>
      </c>
      <c r="D6">
        <v>24</v>
      </c>
      <c r="E6">
        <v>79</v>
      </c>
      <c r="F6">
        <v>952.27</v>
      </c>
      <c r="I6" s="2">
        <v>0.16120051973703725</v>
      </c>
      <c r="J6" s="2">
        <v>9.5000000000000001E-2</v>
      </c>
      <c r="K6" s="4" t="s">
        <v>39</v>
      </c>
    </row>
    <row r="7" spans="1:19" x14ac:dyDescent="0.35">
      <c r="A7" s="3" t="s">
        <v>38</v>
      </c>
      <c r="B7">
        <v>27</v>
      </c>
      <c r="C7">
        <v>26</v>
      </c>
      <c r="D7">
        <v>20</v>
      </c>
      <c r="E7">
        <v>73</v>
      </c>
      <c r="F7">
        <v>1012.32</v>
      </c>
      <c r="I7" s="2">
        <v>0.20957825775177399</v>
      </c>
      <c r="J7" s="2">
        <v>0.16499999999999998</v>
      </c>
      <c r="K7" s="3" t="s">
        <v>38</v>
      </c>
    </row>
    <row r="8" spans="1:19" x14ac:dyDescent="0.35">
      <c r="A8" s="4" t="s">
        <v>47</v>
      </c>
      <c r="B8">
        <v>13</v>
      </c>
      <c r="C8">
        <v>13</v>
      </c>
      <c r="D8">
        <v>10</v>
      </c>
      <c r="E8">
        <v>36</v>
      </c>
      <c r="F8">
        <v>724.29</v>
      </c>
      <c r="I8" s="2">
        <v>0.16367528245775095</v>
      </c>
      <c r="J8" s="2">
        <v>0.2</v>
      </c>
      <c r="K8" s="4" t="s">
        <v>47</v>
      </c>
    </row>
    <row r="9" spans="1:19" x14ac:dyDescent="0.35">
      <c r="A9" s="4" t="s">
        <v>45</v>
      </c>
      <c r="B9">
        <v>12</v>
      </c>
      <c r="C9">
        <v>15</v>
      </c>
      <c r="D9">
        <v>13</v>
      </c>
      <c r="E9">
        <v>40</v>
      </c>
      <c r="F9">
        <v>1129.94</v>
      </c>
      <c r="I9" s="2">
        <v>0.21888721500826658</v>
      </c>
      <c r="J9" s="2">
        <v>0.16</v>
      </c>
      <c r="K9" s="4" t="s">
        <v>45</v>
      </c>
    </row>
    <row r="10" spans="1:19" x14ac:dyDescent="0.35">
      <c r="A10" s="3" t="s">
        <v>50</v>
      </c>
      <c r="B10">
        <v>18</v>
      </c>
      <c r="C10">
        <v>20</v>
      </c>
      <c r="D10">
        <v>14</v>
      </c>
      <c r="E10">
        <v>52</v>
      </c>
      <c r="F10">
        <v>1264.3399999999999</v>
      </c>
      <c r="I10" s="2">
        <v>0.21727317430719298</v>
      </c>
      <c r="J10" s="2">
        <v>0.14000000000000001</v>
      </c>
      <c r="K10" s="3" t="s">
        <v>50</v>
      </c>
    </row>
    <row r="11" spans="1:19" x14ac:dyDescent="0.35">
      <c r="A11" s="3" t="s">
        <v>3</v>
      </c>
      <c r="B11">
        <v>15</v>
      </c>
      <c r="C11">
        <f>3+4+4+4+0+1+1+0+1+4+0</f>
        <v>22</v>
      </c>
      <c r="D11">
        <f>3+0+3+1+3+4+0+1+3+0+3+1</f>
        <v>22</v>
      </c>
      <c r="E11">
        <f>SUM(B11:D11)</f>
        <v>59</v>
      </c>
      <c r="F11">
        <v>808.85</v>
      </c>
      <c r="I11" s="2">
        <v>0.20468925804491239</v>
      </c>
      <c r="J11" s="2">
        <v>0.13</v>
      </c>
      <c r="K11" s="3" t="s">
        <v>3</v>
      </c>
    </row>
    <row r="12" spans="1:19" x14ac:dyDescent="0.35">
      <c r="A12" s="4" t="s">
        <v>49</v>
      </c>
      <c r="B12">
        <v>15</v>
      </c>
      <c r="C12">
        <v>17</v>
      </c>
      <c r="D12">
        <v>19</v>
      </c>
      <c r="E12">
        <v>51</v>
      </c>
      <c r="F12">
        <v>1627.89</v>
      </c>
      <c r="I12" s="2">
        <v>0.12324555806812812</v>
      </c>
      <c r="J12" s="2">
        <v>0.08</v>
      </c>
      <c r="K12" s="4" t="s">
        <v>49</v>
      </c>
    </row>
    <row r="13" spans="1:19" x14ac:dyDescent="0.35">
      <c r="A13" s="3" t="s">
        <v>46</v>
      </c>
      <c r="B13">
        <v>14</v>
      </c>
      <c r="C13">
        <v>18</v>
      </c>
      <c r="D13">
        <v>23</v>
      </c>
      <c r="E13">
        <v>55</v>
      </c>
      <c r="F13">
        <v>440.17</v>
      </c>
      <c r="I13" s="2">
        <v>0.32061713896859978</v>
      </c>
      <c r="J13" s="2">
        <v>0.2635723605504261</v>
      </c>
      <c r="K13" s="3" t="s">
        <v>46</v>
      </c>
    </row>
    <row r="14" spans="1:19" x14ac:dyDescent="0.35">
      <c r="A14" s="4" t="s">
        <v>35</v>
      </c>
      <c r="B14">
        <v>18</v>
      </c>
      <c r="C14">
        <v>21</v>
      </c>
      <c r="D14">
        <v>24</v>
      </c>
      <c r="E14">
        <v>63</v>
      </c>
      <c r="F14">
        <v>1411.91</v>
      </c>
      <c r="I14" s="2">
        <v>0.1820505295355927</v>
      </c>
      <c r="J14" s="2">
        <v>5.3769617948418891E-2</v>
      </c>
      <c r="K14" s="4" t="s">
        <v>35</v>
      </c>
    </row>
    <row r="15" spans="1:19" x14ac:dyDescent="0.35">
      <c r="A15" s="4" t="s">
        <v>41</v>
      </c>
      <c r="B15">
        <v>28</v>
      </c>
      <c r="C15">
        <v>24</v>
      </c>
      <c r="D15">
        <v>19</v>
      </c>
      <c r="E15">
        <v>71</v>
      </c>
      <c r="F15">
        <v>1183.1199999999999</v>
      </c>
      <c r="I15" s="2">
        <v>0.3284283146246485</v>
      </c>
      <c r="J15" s="2">
        <v>0.16840344988893338</v>
      </c>
      <c r="K15" s="4" t="s">
        <v>41</v>
      </c>
    </row>
    <row r="16" spans="1:19" x14ac:dyDescent="0.35">
      <c r="A16" s="4" t="s">
        <v>37</v>
      </c>
      <c r="B16">
        <v>21</v>
      </c>
      <c r="C16">
        <v>16</v>
      </c>
      <c r="D16">
        <v>14</v>
      </c>
      <c r="E16">
        <v>51</v>
      </c>
      <c r="F16">
        <v>641.14</v>
      </c>
      <c r="I16" s="2">
        <v>0.19490930490111669</v>
      </c>
      <c r="J16" s="2">
        <v>0.27130752388374324</v>
      </c>
      <c r="K16" s="4" t="s">
        <v>37</v>
      </c>
    </row>
    <row r="17" spans="1:11" x14ac:dyDescent="0.35">
      <c r="A17" s="3" t="s">
        <v>33</v>
      </c>
      <c r="B17">
        <v>12</v>
      </c>
      <c r="C17">
        <v>18</v>
      </c>
      <c r="D17">
        <v>26</v>
      </c>
      <c r="E17">
        <v>56</v>
      </c>
      <c r="F17">
        <v>1127.92</v>
      </c>
      <c r="I17" s="2">
        <v>0.12621224612068394</v>
      </c>
      <c r="J17" s="2">
        <v>0.155</v>
      </c>
      <c r="K17" s="3" t="s">
        <v>33</v>
      </c>
    </row>
    <row r="18" spans="1:11" x14ac:dyDescent="0.35">
      <c r="A18" s="4" t="s">
        <v>57</v>
      </c>
      <c r="B18">
        <v>15</v>
      </c>
      <c r="C18">
        <v>14</v>
      </c>
      <c r="D18">
        <v>18</v>
      </c>
      <c r="E18">
        <v>47</v>
      </c>
      <c r="F18">
        <v>803.62</v>
      </c>
      <c r="I18" s="2">
        <v>0.20154512681321413</v>
      </c>
      <c r="J18" s="2">
        <v>0.1475549402808192</v>
      </c>
      <c r="K18" s="4" t="s">
        <v>57</v>
      </c>
    </row>
    <row r="19" spans="1:11" x14ac:dyDescent="0.35">
      <c r="A19" s="4" t="s">
        <v>43</v>
      </c>
      <c r="B19">
        <v>16</v>
      </c>
      <c r="C19">
        <v>11</v>
      </c>
      <c r="D19">
        <v>15</v>
      </c>
      <c r="E19">
        <v>42</v>
      </c>
      <c r="F19">
        <v>939.92</v>
      </c>
      <c r="I19" s="2">
        <v>0.22856813817382998</v>
      </c>
      <c r="J19" s="2">
        <v>0.215</v>
      </c>
      <c r="K19" s="4" t="s">
        <v>43</v>
      </c>
    </row>
    <row r="20" spans="1:11" x14ac:dyDescent="0.35">
      <c r="A20" s="3" t="s">
        <v>42</v>
      </c>
      <c r="B20">
        <v>14</v>
      </c>
      <c r="C20">
        <v>16</v>
      </c>
      <c r="D20">
        <v>17</v>
      </c>
      <c r="E20">
        <v>47</v>
      </c>
      <c r="F20">
        <v>771.81</v>
      </c>
      <c r="I20" s="2">
        <v>0.23816499013968034</v>
      </c>
      <c r="J20" s="2">
        <v>0.22618618391532119</v>
      </c>
      <c r="K20" s="3" t="s">
        <v>42</v>
      </c>
    </row>
    <row r="21" spans="1:11" x14ac:dyDescent="0.35">
      <c r="A21" s="3" t="s">
        <v>36</v>
      </c>
      <c r="B21">
        <v>24</v>
      </c>
      <c r="C21">
        <v>25</v>
      </c>
      <c r="D21">
        <v>22</v>
      </c>
      <c r="E21">
        <v>71</v>
      </c>
      <c r="F21">
        <v>1266.79</v>
      </c>
      <c r="I21" s="2">
        <v>0.19790189859608504</v>
      </c>
      <c r="J21" s="2">
        <v>0.12574829784647523</v>
      </c>
      <c r="K21" s="3" t="s">
        <v>36</v>
      </c>
    </row>
    <row r="22" spans="1:11" x14ac:dyDescent="0.35">
      <c r="A22" s="4" t="s">
        <v>55</v>
      </c>
      <c r="B22">
        <v>18</v>
      </c>
      <c r="C22">
        <v>14</v>
      </c>
      <c r="D22">
        <v>5</v>
      </c>
      <c r="E22">
        <v>37</v>
      </c>
      <c r="F22">
        <v>828.46</v>
      </c>
      <c r="I22" s="2">
        <v>0.19022303663769691</v>
      </c>
      <c r="J22" s="2">
        <v>0.20500000000000002</v>
      </c>
      <c r="K22" s="4" t="s">
        <v>55</v>
      </c>
    </row>
    <row r="23" spans="1:11" x14ac:dyDescent="0.35">
      <c r="A23" s="3" t="s">
        <v>34</v>
      </c>
      <c r="B23">
        <v>21</v>
      </c>
      <c r="C23">
        <v>23</v>
      </c>
      <c r="D23">
        <v>14</v>
      </c>
      <c r="E23">
        <v>58</v>
      </c>
      <c r="F23">
        <v>1250.0999999999999</v>
      </c>
      <c r="I23" s="2">
        <v>0.18744790301058986</v>
      </c>
      <c r="J23" s="2">
        <v>0.16</v>
      </c>
      <c r="K23" s="3" t="s">
        <v>34</v>
      </c>
    </row>
    <row r="24" spans="1:11" x14ac:dyDescent="0.35">
      <c r="A24" s="3" t="s">
        <v>58</v>
      </c>
      <c r="B24">
        <v>21</v>
      </c>
      <c r="C24">
        <v>22</v>
      </c>
      <c r="D24">
        <v>20</v>
      </c>
      <c r="E24">
        <v>63</v>
      </c>
      <c r="F24">
        <v>757.59</v>
      </c>
      <c r="I24" s="2">
        <v>0.21375035241977705</v>
      </c>
      <c r="J24" s="2">
        <v>0.22</v>
      </c>
      <c r="K24" s="3" t="s">
        <v>58</v>
      </c>
    </row>
    <row r="25" spans="1:11" x14ac:dyDescent="0.35">
      <c r="A25" s="3" t="s">
        <v>56</v>
      </c>
      <c r="B25">
        <v>17</v>
      </c>
      <c r="C25">
        <v>10</v>
      </c>
      <c r="D25">
        <v>10</v>
      </c>
      <c r="E25">
        <v>37</v>
      </c>
      <c r="F25">
        <v>1394.13</v>
      </c>
      <c r="I25" s="2">
        <v>9.5966856645818693E-2</v>
      </c>
      <c r="J25" s="2">
        <v>0.125</v>
      </c>
      <c r="K25" s="3" t="s">
        <v>56</v>
      </c>
    </row>
    <row r="26" spans="1:11" x14ac:dyDescent="0.35">
      <c r="A26" s="3" t="s">
        <v>44</v>
      </c>
      <c r="B26">
        <v>17</v>
      </c>
      <c r="C26">
        <v>22</v>
      </c>
      <c r="D26">
        <v>15</v>
      </c>
      <c r="E26">
        <v>54</v>
      </c>
      <c r="F26">
        <v>1333.71</v>
      </c>
      <c r="I26" s="2">
        <v>0.18196207714477017</v>
      </c>
      <c r="J26" s="2">
        <v>0.125</v>
      </c>
      <c r="K26" s="3" t="s">
        <v>44</v>
      </c>
    </row>
    <row r="27" spans="1:11" x14ac:dyDescent="0.35">
      <c r="A27" s="3" t="s">
        <v>54</v>
      </c>
      <c r="B27">
        <v>26</v>
      </c>
      <c r="C27">
        <v>20</v>
      </c>
      <c r="D27">
        <v>22</v>
      </c>
      <c r="E27">
        <v>68</v>
      </c>
      <c r="F27">
        <v>1200.1400000000001</v>
      </c>
      <c r="I27" s="2">
        <v>0.1976714267340858</v>
      </c>
      <c r="J27" s="2">
        <v>0.10840508583399006</v>
      </c>
      <c r="K27" s="3" t="s">
        <v>54</v>
      </c>
    </row>
    <row r="28" spans="1:11" x14ac:dyDescent="0.35">
      <c r="A28" s="3" t="s">
        <v>40</v>
      </c>
      <c r="B28">
        <v>27</v>
      </c>
      <c r="C28">
        <v>25</v>
      </c>
      <c r="D28">
        <v>6</v>
      </c>
      <c r="E28">
        <v>58</v>
      </c>
      <c r="F28">
        <v>1276.5</v>
      </c>
      <c r="I28" s="2">
        <v>0.20730231433161003</v>
      </c>
      <c r="J28" s="2">
        <v>0.11</v>
      </c>
      <c r="K28" s="3" t="s">
        <v>40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14E0-C2FE-425B-8DB8-7A61320A6D39}">
  <dimension ref="A1:AI31"/>
  <sheetViews>
    <sheetView tabSelected="1" topLeftCell="A22" zoomScale="52" zoomScaleNormal="55" workbookViewId="0">
      <pane xSplit="1" topLeftCell="B1" activePane="topRight" state="frozen"/>
      <selection pane="topRight" activeCell="Y34" sqref="Y34"/>
    </sheetView>
  </sheetViews>
  <sheetFormatPr baseColWidth="10" defaultRowHeight="14.5" x14ac:dyDescent="0.35"/>
  <cols>
    <col min="2" max="3" width="11" bestFit="1" customWidth="1"/>
    <col min="4" max="4" width="14.81640625" customWidth="1"/>
    <col min="5" max="8" width="11" bestFit="1" customWidth="1"/>
    <col min="9" max="9" width="10.26953125" bestFit="1" customWidth="1"/>
    <col min="10" max="15" width="11" bestFit="1" customWidth="1"/>
    <col min="16" max="16" width="14.54296875" bestFit="1" customWidth="1"/>
    <col min="17" max="27" width="11" bestFit="1" customWidth="1"/>
    <col min="30" max="31" width="11" bestFit="1" customWidth="1"/>
    <col min="32" max="32" width="14" style="23" bestFit="1" customWidth="1"/>
    <col min="33" max="35" width="11" bestFit="1" customWidth="1"/>
  </cols>
  <sheetData>
    <row r="1" spans="1:35" ht="29" x14ac:dyDescent="0.35">
      <c r="A1" t="s">
        <v>61</v>
      </c>
      <c r="B1" t="s">
        <v>4</v>
      </c>
      <c r="C1" t="s">
        <v>52</v>
      </c>
      <c r="D1" t="s">
        <v>60</v>
      </c>
      <c r="E1" t="s">
        <v>0</v>
      </c>
      <c r="F1" t="s">
        <v>1</v>
      </c>
      <c r="G1" t="s">
        <v>2</v>
      </c>
      <c r="H1" t="s">
        <v>51</v>
      </c>
      <c r="I1" t="s">
        <v>62</v>
      </c>
      <c r="J1" s="36" t="s">
        <v>63</v>
      </c>
      <c r="K1" s="36" t="s">
        <v>64</v>
      </c>
      <c r="L1" s="36" t="s">
        <v>66</v>
      </c>
      <c r="M1" s="10" t="s">
        <v>65</v>
      </c>
      <c r="N1" s="10" t="s">
        <v>83</v>
      </c>
      <c r="O1" s="10" t="s">
        <v>84</v>
      </c>
      <c r="P1" s="37" t="s">
        <v>86</v>
      </c>
      <c r="Q1" s="37" t="s">
        <v>69</v>
      </c>
      <c r="R1" s="38" t="s">
        <v>87</v>
      </c>
      <c r="S1" t="s">
        <v>75</v>
      </c>
      <c r="T1" t="s">
        <v>76</v>
      </c>
      <c r="U1" t="s">
        <v>77</v>
      </c>
      <c r="V1" t="s">
        <v>81</v>
      </c>
      <c r="W1" t="s">
        <v>78</v>
      </c>
      <c r="X1" t="s">
        <v>70</v>
      </c>
      <c r="Y1" t="s">
        <v>71</v>
      </c>
      <c r="Z1" t="s">
        <v>72</v>
      </c>
      <c r="AA1" t="s">
        <v>74</v>
      </c>
      <c r="AB1" t="s">
        <v>73</v>
      </c>
      <c r="AC1" t="s">
        <v>80</v>
      </c>
      <c r="AD1" t="s">
        <v>24</v>
      </c>
      <c r="AE1" s="27" t="s">
        <v>19</v>
      </c>
      <c r="AF1" s="24" t="s">
        <v>7</v>
      </c>
      <c r="AG1" t="s">
        <v>82</v>
      </c>
      <c r="AH1" s="27" t="s">
        <v>9</v>
      </c>
      <c r="AI1" s="30" t="s">
        <v>6</v>
      </c>
    </row>
    <row r="2" spans="1:35" s="35" customFormat="1" x14ac:dyDescent="0.35">
      <c r="A2" s="58" t="s">
        <v>48</v>
      </c>
      <c r="B2" s="12">
        <v>104</v>
      </c>
      <c r="C2" s="12">
        <v>555.07000000000005</v>
      </c>
      <c r="D2">
        <f>ABS(C2-(6.1511*B2+348.6))</f>
        <v>433.24439999999993</v>
      </c>
      <c r="E2">
        <v>17</v>
      </c>
      <c r="F2">
        <v>26</v>
      </c>
      <c r="G2">
        <v>24</v>
      </c>
      <c r="H2" s="12">
        <v>67</v>
      </c>
      <c r="I2">
        <v>0.27</v>
      </c>
      <c r="J2">
        <v>0.49</v>
      </c>
      <c r="K2">
        <v>0.08</v>
      </c>
      <c r="L2">
        <v>0</v>
      </c>
      <c r="M2">
        <v>0.33</v>
      </c>
      <c r="N2">
        <v>0.08</v>
      </c>
      <c r="O2">
        <v>0.08</v>
      </c>
      <c r="P2">
        <v>0.01</v>
      </c>
      <c r="Q2">
        <v>0.14000000000000001</v>
      </c>
      <c r="R2" s="41">
        <v>0.1</v>
      </c>
      <c r="S2">
        <v>17</v>
      </c>
      <c r="T2">
        <v>26</v>
      </c>
      <c r="U2">
        <v>24</v>
      </c>
      <c r="V2">
        <v>67</v>
      </c>
      <c r="W2">
        <v>555.07000000000005</v>
      </c>
      <c r="X2">
        <v>0.42523776151081644</v>
      </c>
      <c r="Y2">
        <v>0.31884878539456574</v>
      </c>
      <c r="Z2" s="2">
        <v>0.27350535299813195</v>
      </c>
      <c r="AA2" s="2">
        <v>0.2987388657769145</v>
      </c>
      <c r="AB2" s="3" t="s">
        <v>48</v>
      </c>
      <c r="AC2" t="s">
        <v>48</v>
      </c>
      <c r="AD2">
        <v>0.5</v>
      </c>
      <c r="AE2" s="6">
        <v>0.7</v>
      </c>
      <c r="AF2" s="26">
        <v>0.8</v>
      </c>
      <c r="AG2" s="6">
        <v>0.4</v>
      </c>
      <c r="AH2" s="6">
        <v>0.7</v>
      </c>
      <c r="AI2" s="5">
        <v>0.9</v>
      </c>
    </row>
    <row r="3" spans="1:35" x14ac:dyDescent="0.35">
      <c r="A3" s="59" t="s">
        <v>28</v>
      </c>
      <c r="B3">
        <f>3+6+2+2+4+2+6+4+5+4+3+3+5+3+7+2+4+5+2+6+5+2+4+4+2+5+6+1</f>
        <v>107</v>
      </c>
      <c r="C3">
        <v>1244.5</v>
      </c>
      <c r="D3">
        <f>ABS(C3-(6.1511*B3+348.6))</f>
        <v>237.73230000000001</v>
      </c>
      <c r="E3">
        <v>27</v>
      </c>
      <c r="F3">
        <v>27</v>
      </c>
      <c r="G3">
        <v>23</v>
      </c>
      <c r="H3">
        <f>SUM(E3:G3)</f>
        <v>77</v>
      </c>
      <c r="I3">
        <v>0.19</v>
      </c>
      <c r="J3">
        <v>0.66</v>
      </c>
      <c r="K3">
        <v>0.18</v>
      </c>
      <c r="M3" s="52">
        <v>0.36</v>
      </c>
      <c r="N3" s="35"/>
      <c r="O3" s="35"/>
      <c r="P3" s="35"/>
      <c r="S3">
        <f>2+3+3+2+2+2+3+1+4+3+2</f>
        <v>27</v>
      </c>
      <c r="T3">
        <f>2+3+2+2+4+2+3+2+2+3+2</f>
        <v>27</v>
      </c>
      <c r="U3">
        <f>3+2+1+4+3+1+1+1+1+1+2+3</f>
        <v>23</v>
      </c>
      <c r="V3">
        <f>SUM(S3:U3)</f>
        <v>77</v>
      </c>
      <c r="W3">
        <v>1244.5</v>
      </c>
      <c r="X3">
        <v>0.53721600055204066</v>
      </c>
      <c r="Y3">
        <v>0.51825781535814563</v>
      </c>
      <c r="Z3" s="2">
        <v>0.190758013619762</v>
      </c>
      <c r="AA3" s="2">
        <v>0.10500000000000001</v>
      </c>
      <c r="AB3" s="3" t="s">
        <v>28</v>
      </c>
      <c r="AC3" t="s">
        <v>28</v>
      </c>
      <c r="AD3">
        <v>9.4318181818181829E-2</v>
      </c>
      <c r="AE3" s="60">
        <f>3.7/88</f>
        <v>4.2045454545454546E-2</v>
      </c>
      <c r="AF3" s="61">
        <v>3.2954545454545452E-2</v>
      </c>
      <c r="AG3" s="60">
        <f>1.6/88</f>
        <v>1.8181818181818184E-2</v>
      </c>
      <c r="AH3" s="62">
        <f>7.6/88</f>
        <v>8.6363636363636365E-2</v>
      </c>
      <c r="AI3" s="63">
        <f>0.2/88</f>
        <v>2.2727272727272731E-3</v>
      </c>
    </row>
    <row r="4" spans="1:35" x14ac:dyDescent="0.35">
      <c r="A4" s="33" t="s">
        <v>59</v>
      </c>
      <c r="B4" s="8">
        <v>103</v>
      </c>
      <c r="C4">
        <v>727.68</v>
      </c>
      <c r="D4" s="8">
        <f>ABS(C4-(6.1511*B4+348.6))</f>
        <v>254.48329999999999</v>
      </c>
      <c r="E4">
        <v>17</v>
      </c>
      <c r="F4">
        <v>17</v>
      </c>
      <c r="G4">
        <v>22</v>
      </c>
      <c r="H4">
        <v>56</v>
      </c>
      <c r="I4">
        <v>0.19</v>
      </c>
      <c r="J4">
        <v>0.64</v>
      </c>
      <c r="K4">
        <v>0.06</v>
      </c>
      <c r="L4">
        <v>0</v>
      </c>
      <c r="M4">
        <v>0.38</v>
      </c>
      <c r="N4">
        <v>0.23</v>
      </c>
      <c r="O4">
        <v>0.11</v>
      </c>
      <c r="P4">
        <v>0</v>
      </c>
      <c r="Q4">
        <v>0.23</v>
      </c>
      <c r="S4">
        <v>17</v>
      </c>
      <c r="T4">
        <v>17</v>
      </c>
      <c r="U4">
        <v>22</v>
      </c>
      <c r="V4">
        <v>56</v>
      </c>
      <c r="W4">
        <v>727.68</v>
      </c>
      <c r="X4">
        <v>0.48697176452987984</v>
      </c>
      <c r="Y4">
        <v>0.43788391930139975</v>
      </c>
      <c r="Z4" s="2">
        <v>0.19138101152556758</v>
      </c>
      <c r="AA4" s="2">
        <v>0.19488530843536417</v>
      </c>
      <c r="AB4" s="13" t="s">
        <v>59</v>
      </c>
      <c r="AC4" t="s">
        <v>59</v>
      </c>
      <c r="AD4">
        <v>0.5</v>
      </c>
      <c r="AE4" s="8">
        <v>0.7</v>
      </c>
      <c r="AF4" s="25">
        <v>0.7</v>
      </c>
      <c r="AG4" s="8">
        <v>0.3</v>
      </c>
      <c r="AH4" s="8">
        <v>0.3</v>
      </c>
      <c r="AI4" s="4">
        <v>0.4</v>
      </c>
    </row>
    <row r="5" spans="1:35" x14ac:dyDescent="0.35">
      <c r="A5" s="8" t="s">
        <v>67</v>
      </c>
      <c r="B5" s="8">
        <f>3+5+2+5+5+5+5+3+5+5+5+2+3+2+2+2+4+2+5+5+5+2+4+6+5+6+2+2</f>
        <v>107</v>
      </c>
      <c r="C5" s="8"/>
      <c r="D5" s="15"/>
      <c r="E5" s="8">
        <v>19</v>
      </c>
      <c r="F5" s="8">
        <v>17</v>
      </c>
      <c r="G5" s="8">
        <v>17</v>
      </c>
      <c r="H5" s="8">
        <v>53</v>
      </c>
      <c r="I5" s="8"/>
      <c r="J5" s="8"/>
      <c r="K5" s="8">
        <v>0.27</v>
      </c>
      <c r="L5" s="8"/>
      <c r="M5" s="48">
        <v>0.38</v>
      </c>
      <c r="N5" s="49"/>
      <c r="O5" s="49"/>
      <c r="P5" s="49">
        <v>0.17</v>
      </c>
      <c r="Q5" s="8">
        <v>0.09</v>
      </c>
      <c r="R5" s="8"/>
      <c r="AA5" s="2"/>
      <c r="AB5" s="8"/>
      <c r="AE5" s="8"/>
      <c r="AF5" s="25"/>
      <c r="AG5" s="8"/>
      <c r="AH5" s="13"/>
      <c r="AI5" s="40">
        <f>0.32/0.88</f>
        <v>0.36363636363636365</v>
      </c>
    </row>
    <row r="6" spans="1:35" x14ac:dyDescent="0.35">
      <c r="A6" s="3" t="s">
        <v>33</v>
      </c>
      <c r="B6">
        <v>120</v>
      </c>
      <c r="C6">
        <v>1127.92</v>
      </c>
      <c r="D6">
        <f>ABS(C6-(6.1511*B6+348.6))</f>
        <v>41.188000000000102</v>
      </c>
      <c r="E6">
        <v>12</v>
      </c>
      <c r="F6">
        <v>18</v>
      </c>
      <c r="G6">
        <v>26</v>
      </c>
      <c r="H6">
        <v>56</v>
      </c>
      <c r="I6">
        <v>0.12</v>
      </c>
      <c r="M6">
        <v>0.38</v>
      </c>
      <c r="N6">
        <v>0.13</v>
      </c>
      <c r="O6">
        <v>0.12</v>
      </c>
      <c r="S6">
        <v>12</v>
      </c>
      <c r="T6">
        <v>18</v>
      </c>
      <c r="U6">
        <v>26</v>
      </c>
      <c r="V6">
        <v>56</v>
      </c>
      <c r="W6">
        <v>1127.92</v>
      </c>
      <c r="Z6" s="2">
        <v>0.12621224612068394</v>
      </c>
      <c r="AA6" s="2">
        <v>0.155</v>
      </c>
      <c r="AB6" s="8" t="s">
        <v>33</v>
      </c>
      <c r="AC6" t="s">
        <v>33</v>
      </c>
      <c r="AD6">
        <v>0.6</v>
      </c>
      <c r="AE6" s="5">
        <v>0.7</v>
      </c>
      <c r="AF6" s="25">
        <v>0.4</v>
      </c>
      <c r="AG6" s="5">
        <v>0.2</v>
      </c>
      <c r="AH6" s="5">
        <v>0.3</v>
      </c>
      <c r="AI6" s="5">
        <v>0.3</v>
      </c>
    </row>
    <row r="7" spans="1:35" x14ac:dyDescent="0.35">
      <c r="A7" s="54" t="s">
        <v>85</v>
      </c>
      <c r="B7">
        <v>128</v>
      </c>
      <c r="D7" s="34">
        <f>ABS(C7-(6.1511*B7+348.6))</f>
        <v>1135.9407999999999</v>
      </c>
      <c r="E7">
        <v>21</v>
      </c>
      <c r="F7">
        <v>20</v>
      </c>
      <c r="G7">
        <v>10</v>
      </c>
      <c r="H7">
        <v>51</v>
      </c>
      <c r="J7">
        <v>0.53</v>
      </c>
      <c r="K7">
        <v>7.0000000000000007E-2</v>
      </c>
      <c r="L7">
        <v>0</v>
      </c>
      <c r="M7" s="53">
        <v>0.41</v>
      </c>
      <c r="N7" s="51">
        <v>0.13</v>
      </c>
      <c r="O7" s="51">
        <v>0.15</v>
      </c>
      <c r="P7" s="51">
        <v>0.05</v>
      </c>
      <c r="Q7">
        <v>0.22</v>
      </c>
      <c r="R7">
        <v>0.1</v>
      </c>
      <c r="Z7" s="2"/>
      <c r="AA7" s="2"/>
      <c r="AB7" s="3"/>
      <c r="AD7">
        <v>0.4</v>
      </c>
      <c r="AE7" s="29"/>
      <c r="AF7" s="32"/>
      <c r="AG7" s="29"/>
      <c r="AH7" s="29"/>
      <c r="AI7" s="29"/>
    </row>
    <row r="8" spans="1:35" x14ac:dyDescent="0.35">
      <c r="A8" s="43" t="s">
        <v>88</v>
      </c>
      <c r="B8" s="35">
        <v>85</v>
      </c>
      <c r="C8" s="35">
        <v>820.36</v>
      </c>
      <c r="D8" s="44">
        <f>ABS(C8-(6.1511*B8+348.6))</f>
        <v>51.083499999999958</v>
      </c>
      <c r="E8" s="35">
        <v>13</v>
      </c>
      <c r="F8" s="35">
        <v>10</v>
      </c>
      <c r="G8" s="35">
        <v>18</v>
      </c>
      <c r="H8" s="35">
        <v>41</v>
      </c>
      <c r="I8" s="35"/>
      <c r="J8" s="35">
        <v>0.64</v>
      </c>
      <c r="K8" s="35">
        <v>0.06</v>
      </c>
      <c r="L8" s="35">
        <v>0</v>
      </c>
      <c r="M8" s="35">
        <v>0.43</v>
      </c>
      <c r="N8" s="35">
        <v>0.1</v>
      </c>
      <c r="O8" s="35">
        <v>0.12</v>
      </c>
      <c r="P8" s="35">
        <v>0.08</v>
      </c>
      <c r="Q8" s="35">
        <v>0.27</v>
      </c>
      <c r="R8" s="35"/>
      <c r="S8" s="35"/>
      <c r="T8" s="35"/>
      <c r="U8" s="35"/>
      <c r="V8" s="35"/>
      <c r="W8" s="35"/>
      <c r="X8" s="35"/>
      <c r="Y8" s="35"/>
      <c r="Z8" s="45"/>
      <c r="AA8" s="45"/>
      <c r="AB8" s="43"/>
      <c r="AC8" s="35"/>
      <c r="AD8" s="35">
        <v>0.6</v>
      </c>
      <c r="AE8" s="42"/>
      <c r="AF8" s="46"/>
      <c r="AG8" s="4"/>
      <c r="AH8" s="42"/>
      <c r="AI8" s="42"/>
    </row>
    <row r="9" spans="1:35" x14ac:dyDescent="0.35">
      <c r="A9" s="3" t="s">
        <v>3</v>
      </c>
      <c r="B9">
        <f>3+7+4+2+5+4+7+5+7+4+4+4+4+1+3+1+2+3+7+4+2+7+7+4+5+7+4+4</f>
        <v>121</v>
      </c>
      <c r="C9">
        <v>808.85</v>
      </c>
      <c r="D9">
        <f>ABS(C9-(6.1511*B9+348.6))</f>
        <v>284.03309999999999</v>
      </c>
      <c r="E9">
        <v>15</v>
      </c>
      <c r="F9">
        <v>22</v>
      </c>
      <c r="G9">
        <v>22</v>
      </c>
      <c r="H9">
        <f>SUM(E9:G9)</f>
        <v>59</v>
      </c>
      <c r="I9">
        <v>0.2</v>
      </c>
      <c r="J9">
        <v>0.81</v>
      </c>
      <c r="K9">
        <v>0.28999999999999998</v>
      </c>
      <c r="L9">
        <v>0</v>
      </c>
      <c r="M9" s="50">
        <v>0.47</v>
      </c>
      <c r="N9" s="51"/>
      <c r="O9" s="51"/>
      <c r="P9" s="51">
        <v>0.19</v>
      </c>
      <c r="Q9">
        <v>0.1</v>
      </c>
      <c r="S9">
        <v>15</v>
      </c>
      <c r="T9">
        <f>3+4+4+4+0+1+1+0+1+4+0</f>
        <v>22</v>
      </c>
      <c r="U9">
        <f>3+0+3+1+3+4+0+1+3+0+3+1</f>
        <v>22</v>
      </c>
      <c r="V9">
        <f>SUM(S9:U9)</f>
        <v>59</v>
      </c>
      <c r="W9">
        <v>808.85</v>
      </c>
      <c r="Z9" s="2">
        <v>0.20468925804491239</v>
      </c>
      <c r="AA9" s="2">
        <v>0.13</v>
      </c>
      <c r="AB9" s="3" t="s">
        <v>3</v>
      </c>
      <c r="AC9" t="s">
        <v>3</v>
      </c>
      <c r="AD9">
        <v>0.30681818181818182</v>
      </c>
      <c r="AE9" s="19">
        <f>43/88</f>
        <v>0.48863636363636365</v>
      </c>
      <c r="AF9" s="32">
        <v>0.89772727272727271</v>
      </c>
      <c r="AG9" s="19">
        <f>39/88</f>
        <v>0.44318181818181818</v>
      </c>
      <c r="AH9" s="19">
        <f>75/88</f>
        <v>0.85227272727272729</v>
      </c>
      <c r="AI9" s="29">
        <f>38/88</f>
        <v>0.43181818181818182</v>
      </c>
    </row>
    <row r="10" spans="1:35" x14ac:dyDescent="0.35">
      <c r="A10" s="22" t="s">
        <v>46</v>
      </c>
      <c r="B10" s="10">
        <v>119</v>
      </c>
      <c r="C10" s="10">
        <v>440.17</v>
      </c>
      <c r="D10">
        <f>ABS(C10-(6.1511*B10+348.6))</f>
        <v>640.41089999999986</v>
      </c>
      <c r="E10">
        <v>14</v>
      </c>
      <c r="F10">
        <v>18</v>
      </c>
      <c r="G10">
        <v>23</v>
      </c>
      <c r="H10" s="10">
        <v>55</v>
      </c>
      <c r="I10">
        <v>0.32</v>
      </c>
      <c r="S10">
        <v>14</v>
      </c>
      <c r="T10">
        <v>18</v>
      </c>
      <c r="U10">
        <v>23</v>
      </c>
      <c r="V10">
        <v>55</v>
      </c>
      <c r="W10">
        <v>440.17</v>
      </c>
      <c r="Z10" s="2">
        <v>0.32061713896859978</v>
      </c>
      <c r="AA10" s="2">
        <v>0.2635723605504261</v>
      </c>
      <c r="AB10" s="3" t="s">
        <v>46</v>
      </c>
      <c r="AC10" t="s">
        <v>46</v>
      </c>
      <c r="AD10">
        <v>0.4</v>
      </c>
      <c r="AE10" s="6">
        <v>0.8</v>
      </c>
      <c r="AF10" s="26">
        <v>0.5</v>
      </c>
      <c r="AG10" s="6">
        <v>0.2</v>
      </c>
      <c r="AH10" s="6">
        <v>0.3</v>
      </c>
      <c r="AI10" s="5">
        <v>0.2</v>
      </c>
    </row>
    <row r="11" spans="1:35" x14ac:dyDescent="0.35">
      <c r="A11" s="4" t="s">
        <v>37</v>
      </c>
      <c r="B11">
        <v>91</v>
      </c>
      <c r="C11">
        <v>641.14</v>
      </c>
      <c r="D11">
        <f>ABS(C11-(6.1511*B11+348.6))</f>
        <v>267.21010000000001</v>
      </c>
      <c r="E11">
        <v>21</v>
      </c>
      <c r="F11">
        <v>16</v>
      </c>
      <c r="G11">
        <v>14</v>
      </c>
      <c r="H11">
        <v>51</v>
      </c>
      <c r="I11">
        <v>0.19</v>
      </c>
      <c r="S11">
        <v>21</v>
      </c>
      <c r="T11">
        <v>16</v>
      </c>
      <c r="U11">
        <v>14</v>
      </c>
      <c r="V11">
        <v>51</v>
      </c>
      <c r="W11">
        <v>641.14</v>
      </c>
      <c r="Z11" s="2">
        <v>0.19490930490111669</v>
      </c>
      <c r="AA11" s="2">
        <v>0.27130752388374324</v>
      </c>
      <c r="AB11" s="4" t="s">
        <v>37</v>
      </c>
      <c r="AC11" t="s">
        <v>37</v>
      </c>
      <c r="AD11">
        <v>0.2</v>
      </c>
      <c r="AE11" s="5">
        <v>0.8</v>
      </c>
      <c r="AF11" s="26">
        <v>0.9</v>
      </c>
      <c r="AG11" s="5">
        <v>0.3</v>
      </c>
      <c r="AH11" s="5">
        <v>0.3</v>
      </c>
      <c r="AI11" s="5">
        <v>0.3</v>
      </c>
    </row>
    <row r="12" spans="1:35" x14ac:dyDescent="0.35">
      <c r="A12" s="17" t="s">
        <v>47</v>
      </c>
      <c r="B12">
        <v>116</v>
      </c>
      <c r="C12">
        <v>724.29</v>
      </c>
      <c r="D12">
        <f>ABS(C12-(6.1511*B12+348.6))</f>
        <v>337.83759999999984</v>
      </c>
      <c r="E12">
        <v>13</v>
      </c>
      <c r="F12">
        <v>13</v>
      </c>
      <c r="G12">
        <v>10</v>
      </c>
      <c r="H12">
        <v>36</v>
      </c>
      <c r="I12">
        <v>0.16</v>
      </c>
      <c r="S12">
        <v>13</v>
      </c>
      <c r="T12">
        <v>13</v>
      </c>
      <c r="U12">
        <v>10</v>
      </c>
      <c r="V12">
        <v>36</v>
      </c>
      <c r="W12">
        <v>724.29</v>
      </c>
      <c r="Z12" s="2">
        <v>0.16367528245775095</v>
      </c>
      <c r="AA12" s="2">
        <v>0.2</v>
      </c>
      <c r="AB12" s="4" t="s">
        <v>47</v>
      </c>
      <c r="AC12" t="s">
        <v>47</v>
      </c>
      <c r="AD12">
        <v>0.6</v>
      </c>
      <c r="AE12" s="5">
        <v>0.9</v>
      </c>
      <c r="AF12" s="26">
        <v>0.4</v>
      </c>
      <c r="AG12" s="5">
        <v>0.3</v>
      </c>
      <c r="AH12" s="5">
        <v>0.5</v>
      </c>
      <c r="AI12" s="5">
        <v>0.5</v>
      </c>
    </row>
    <row r="13" spans="1:35" x14ac:dyDescent="0.35">
      <c r="A13" s="3" t="s">
        <v>58</v>
      </c>
      <c r="B13">
        <v>104</v>
      </c>
      <c r="C13">
        <v>757.59</v>
      </c>
      <c r="D13">
        <f>ABS(C13-(6.1511*B13+348.6))</f>
        <v>230.72439999999995</v>
      </c>
      <c r="E13">
        <v>21</v>
      </c>
      <c r="F13">
        <v>22</v>
      </c>
      <c r="G13">
        <v>20</v>
      </c>
      <c r="H13">
        <v>63</v>
      </c>
      <c r="I13">
        <v>0.21</v>
      </c>
      <c r="S13">
        <v>21</v>
      </c>
      <c r="T13">
        <v>22</v>
      </c>
      <c r="U13">
        <v>20</v>
      </c>
      <c r="V13">
        <v>63</v>
      </c>
      <c r="W13">
        <v>757.59</v>
      </c>
      <c r="Z13" s="2">
        <v>0.21375035241977705</v>
      </c>
      <c r="AA13" s="2">
        <v>0.22</v>
      </c>
      <c r="AB13" s="3" t="s">
        <v>58</v>
      </c>
      <c r="AC13" t="s">
        <v>58</v>
      </c>
      <c r="AD13">
        <v>0.1</v>
      </c>
      <c r="AE13" s="4">
        <v>0.9</v>
      </c>
      <c r="AF13" s="26">
        <v>0.9</v>
      </c>
      <c r="AG13" s="4">
        <v>0.3</v>
      </c>
      <c r="AH13" s="4">
        <v>0.6</v>
      </c>
      <c r="AI13" s="4">
        <v>0.2</v>
      </c>
    </row>
    <row r="14" spans="1:35" x14ac:dyDescent="0.35">
      <c r="A14" s="3" t="s">
        <v>42</v>
      </c>
      <c r="B14">
        <v>77</v>
      </c>
      <c r="C14">
        <v>771.81</v>
      </c>
      <c r="D14">
        <f>ABS(C14-(6.1511*B14+348.6))</f>
        <v>50.42470000000003</v>
      </c>
      <c r="E14">
        <v>14</v>
      </c>
      <c r="F14">
        <v>16</v>
      </c>
      <c r="G14">
        <v>17</v>
      </c>
      <c r="H14">
        <v>47</v>
      </c>
      <c r="I14">
        <v>0.24</v>
      </c>
      <c r="S14">
        <v>14</v>
      </c>
      <c r="T14">
        <v>16</v>
      </c>
      <c r="U14">
        <v>17</v>
      </c>
      <c r="V14">
        <v>47</v>
      </c>
      <c r="W14">
        <v>771.81</v>
      </c>
      <c r="Z14" s="2">
        <v>0.23816499013968034</v>
      </c>
      <c r="AA14" s="2">
        <v>0.22618618391532119</v>
      </c>
      <c r="AB14" s="3" t="s">
        <v>42</v>
      </c>
      <c r="AC14" t="s">
        <v>42</v>
      </c>
      <c r="AD14">
        <v>0.2</v>
      </c>
      <c r="AE14" s="6">
        <v>0.6</v>
      </c>
      <c r="AF14" s="26">
        <v>0.8</v>
      </c>
      <c r="AG14" s="6">
        <v>0.3</v>
      </c>
      <c r="AH14" s="6">
        <v>0.6</v>
      </c>
      <c r="AI14" s="5">
        <v>0.5</v>
      </c>
    </row>
    <row r="15" spans="1:35" x14ac:dyDescent="0.35">
      <c r="A15" s="14" t="s">
        <v>57</v>
      </c>
      <c r="B15">
        <v>95</v>
      </c>
      <c r="C15">
        <v>803.62</v>
      </c>
      <c r="D15">
        <f>ABS(C15-(6.1511*B15+348.6))</f>
        <v>129.33449999999993</v>
      </c>
      <c r="E15">
        <v>15</v>
      </c>
      <c r="F15">
        <v>14</v>
      </c>
      <c r="G15">
        <v>18</v>
      </c>
      <c r="H15">
        <v>47</v>
      </c>
      <c r="I15">
        <v>0.2</v>
      </c>
      <c r="S15">
        <v>15</v>
      </c>
      <c r="T15">
        <v>14</v>
      </c>
      <c r="U15">
        <v>18</v>
      </c>
      <c r="V15">
        <v>47</v>
      </c>
      <c r="W15">
        <v>803.62</v>
      </c>
      <c r="Z15" s="2">
        <v>0.20154512681321413</v>
      </c>
      <c r="AA15" s="2">
        <v>0.1475549402808192</v>
      </c>
      <c r="AB15" s="4" t="s">
        <v>57</v>
      </c>
      <c r="AC15" t="s">
        <v>57</v>
      </c>
      <c r="AD15">
        <v>0.1</v>
      </c>
      <c r="AE15" s="3">
        <v>1</v>
      </c>
      <c r="AF15" s="26">
        <v>0.9</v>
      </c>
      <c r="AG15" s="3">
        <v>0.6</v>
      </c>
      <c r="AH15" s="3">
        <v>0.1</v>
      </c>
      <c r="AI15" s="4">
        <v>0.8</v>
      </c>
    </row>
    <row r="16" spans="1:35" x14ac:dyDescent="0.35">
      <c r="A16" s="14" t="s">
        <v>55</v>
      </c>
      <c r="B16">
        <v>85</v>
      </c>
      <c r="C16">
        <v>828.46</v>
      </c>
      <c r="D16">
        <f>ABS(C16-(6.1511*B16+348.6))</f>
        <v>42.983499999999935</v>
      </c>
      <c r="E16">
        <v>18</v>
      </c>
      <c r="F16">
        <v>14</v>
      </c>
      <c r="G16">
        <v>5</v>
      </c>
      <c r="H16">
        <v>37</v>
      </c>
      <c r="I16">
        <v>0.19</v>
      </c>
      <c r="S16">
        <v>18</v>
      </c>
      <c r="T16">
        <v>14</v>
      </c>
      <c r="U16">
        <v>5</v>
      </c>
      <c r="V16">
        <v>37</v>
      </c>
      <c r="W16">
        <v>828.46</v>
      </c>
      <c r="Z16" s="2">
        <v>0.19022303663769691</v>
      </c>
      <c r="AA16" s="2">
        <v>0.20500000000000002</v>
      </c>
      <c r="AB16" s="4" t="s">
        <v>55</v>
      </c>
      <c r="AC16" t="s">
        <v>55</v>
      </c>
      <c r="AD16">
        <v>0.5</v>
      </c>
      <c r="AE16" s="3">
        <v>0.6</v>
      </c>
      <c r="AF16" s="26">
        <v>0.7</v>
      </c>
      <c r="AG16" s="3">
        <v>0.2</v>
      </c>
      <c r="AH16" s="3">
        <v>0.6</v>
      </c>
      <c r="AI16" s="4">
        <v>0.2</v>
      </c>
    </row>
    <row r="17" spans="1:35" x14ac:dyDescent="0.35">
      <c r="A17" s="17" t="s">
        <v>43</v>
      </c>
      <c r="B17">
        <v>93</v>
      </c>
      <c r="C17">
        <v>939.92</v>
      </c>
      <c r="D17">
        <f>ABS(C17-(6.1511*B17+348.6))</f>
        <v>19.267699999999991</v>
      </c>
      <c r="E17">
        <v>16</v>
      </c>
      <c r="F17">
        <v>11</v>
      </c>
      <c r="G17">
        <v>15</v>
      </c>
      <c r="H17">
        <v>42</v>
      </c>
      <c r="I17">
        <v>0.23</v>
      </c>
      <c r="S17">
        <v>16</v>
      </c>
      <c r="T17">
        <v>11</v>
      </c>
      <c r="U17">
        <v>15</v>
      </c>
      <c r="V17">
        <v>42</v>
      </c>
      <c r="W17">
        <v>939.92</v>
      </c>
      <c r="Z17" s="2">
        <v>0.22856813817382998</v>
      </c>
      <c r="AA17" s="2">
        <v>0.215</v>
      </c>
      <c r="AB17" s="4" t="s">
        <v>43</v>
      </c>
      <c r="AC17" t="s">
        <v>43</v>
      </c>
      <c r="AD17">
        <v>0.7</v>
      </c>
      <c r="AE17" s="5">
        <v>0.6</v>
      </c>
      <c r="AF17" s="26">
        <v>0.6</v>
      </c>
      <c r="AG17" s="5">
        <v>0.1</v>
      </c>
      <c r="AH17" s="5">
        <v>0.1</v>
      </c>
      <c r="AI17" s="5">
        <v>0.3</v>
      </c>
    </row>
    <row r="18" spans="1:35" x14ac:dyDescent="0.35">
      <c r="A18" s="4" t="s">
        <v>39</v>
      </c>
      <c r="B18">
        <v>112</v>
      </c>
      <c r="C18">
        <v>952.27</v>
      </c>
      <c r="D18">
        <f>ABS(C18-(6.1511*B18+348.6))</f>
        <v>85.253200000000106</v>
      </c>
      <c r="E18">
        <v>21</v>
      </c>
      <c r="F18">
        <v>34</v>
      </c>
      <c r="G18">
        <v>24</v>
      </c>
      <c r="H18">
        <v>79</v>
      </c>
      <c r="I18">
        <v>0.16</v>
      </c>
      <c r="S18">
        <v>21</v>
      </c>
      <c r="T18">
        <v>34</v>
      </c>
      <c r="U18">
        <v>24</v>
      </c>
      <c r="V18">
        <v>79</v>
      </c>
      <c r="W18">
        <v>952.27</v>
      </c>
      <c r="Z18" s="2">
        <v>0.16120051973703725</v>
      </c>
      <c r="AA18" s="2">
        <v>9.5000000000000001E-2</v>
      </c>
      <c r="AB18" s="4" t="s">
        <v>39</v>
      </c>
      <c r="AC18" t="s">
        <v>39</v>
      </c>
      <c r="AD18">
        <v>0.2</v>
      </c>
      <c r="AE18" s="5">
        <v>0.8</v>
      </c>
      <c r="AF18" s="26">
        <v>0.8</v>
      </c>
      <c r="AG18" s="5">
        <v>0.5</v>
      </c>
      <c r="AH18" s="5">
        <v>0.4</v>
      </c>
      <c r="AI18" s="5">
        <v>0.7</v>
      </c>
    </row>
    <row r="19" spans="1:35" x14ac:dyDescent="0.35">
      <c r="A19" s="3" t="s">
        <v>38</v>
      </c>
      <c r="B19">
        <v>129</v>
      </c>
      <c r="C19">
        <v>1012.32</v>
      </c>
      <c r="D19">
        <f>ABS(C19-(6.1511*B19+348.6))</f>
        <v>129.77189999999985</v>
      </c>
      <c r="E19">
        <v>27</v>
      </c>
      <c r="F19">
        <v>26</v>
      </c>
      <c r="G19">
        <v>20</v>
      </c>
      <c r="H19">
        <v>73</v>
      </c>
      <c r="I19">
        <v>0.21</v>
      </c>
      <c r="S19">
        <v>27</v>
      </c>
      <c r="T19">
        <v>26</v>
      </c>
      <c r="U19">
        <v>20</v>
      </c>
      <c r="V19">
        <v>73</v>
      </c>
      <c r="W19">
        <v>1012.32</v>
      </c>
      <c r="Z19" s="2">
        <v>0.20957825775177399</v>
      </c>
      <c r="AA19" s="2">
        <v>0.16499999999999998</v>
      </c>
      <c r="AB19" s="3" t="s">
        <v>38</v>
      </c>
      <c r="AC19" t="s">
        <v>38</v>
      </c>
      <c r="AD19">
        <v>0.8</v>
      </c>
      <c r="AE19" s="6">
        <v>0.8</v>
      </c>
      <c r="AF19" s="26">
        <v>0.9</v>
      </c>
      <c r="AG19" s="6">
        <v>0.8</v>
      </c>
      <c r="AH19" s="6">
        <v>0.9</v>
      </c>
      <c r="AI19" s="5">
        <v>0.7</v>
      </c>
    </row>
    <row r="20" spans="1:35" x14ac:dyDescent="0.35">
      <c r="A20" s="4" t="s">
        <v>45</v>
      </c>
      <c r="B20">
        <v>92</v>
      </c>
      <c r="C20">
        <v>1129.94</v>
      </c>
      <c r="D20">
        <f>ABS(C20-(6.1511*B20+348.6))</f>
        <v>215.43880000000001</v>
      </c>
      <c r="E20">
        <v>12</v>
      </c>
      <c r="F20">
        <v>15</v>
      </c>
      <c r="G20">
        <v>13</v>
      </c>
      <c r="H20">
        <v>40</v>
      </c>
      <c r="I20">
        <v>0.22</v>
      </c>
      <c r="S20">
        <v>12</v>
      </c>
      <c r="T20">
        <v>15</v>
      </c>
      <c r="U20">
        <v>13</v>
      </c>
      <c r="V20">
        <v>40</v>
      </c>
      <c r="W20">
        <v>1129.94</v>
      </c>
      <c r="Z20" s="2">
        <v>0.21888721500826658</v>
      </c>
      <c r="AA20" s="2">
        <v>0.16</v>
      </c>
      <c r="AB20" s="4" t="s">
        <v>45</v>
      </c>
      <c r="AC20" t="s">
        <v>45</v>
      </c>
      <c r="AD20">
        <v>0.1</v>
      </c>
      <c r="AE20" s="5">
        <v>0.7</v>
      </c>
      <c r="AF20" s="26">
        <v>1</v>
      </c>
      <c r="AG20" s="5">
        <v>0.1</v>
      </c>
      <c r="AH20" s="5">
        <v>0.1</v>
      </c>
      <c r="AI20" s="5">
        <v>0.1</v>
      </c>
    </row>
    <row r="21" spans="1:35" x14ac:dyDescent="0.35">
      <c r="A21" s="14" t="s">
        <v>41</v>
      </c>
      <c r="B21">
        <v>113</v>
      </c>
      <c r="C21">
        <v>1183.1199999999999</v>
      </c>
      <c r="D21">
        <f>ABS(C21-(6.1511*B21+348.6))</f>
        <v>139.44569999999976</v>
      </c>
      <c r="E21">
        <v>28</v>
      </c>
      <c r="F21">
        <v>24</v>
      </c>
      <c r="G21">
        <v>19</v>
      </c>
      <c r="H21">
        <v>71</v>
      </c>
      <c r="I21">
        <v>0.32</v>
      </c>
      <c r="S21">
        <v>28</v>
      </c>
      <c r="T21">
        <v>24</v>
      </c>
      <c r="U21">
        <v>19</v>
      </c>
      <c r="V21">
        <v>71</v>
      </c>
      <c r="W21">
        <v>1183.1199999999999</v>
      </c>
      <c r="Z21" s="2">
        <v>0.3284283146246485</v>
      </c>
      <c r="AA21" s="2">
        <v>0.16840344988893338</v>
      </c>
      <c r="AB21" s="4" t="s">
        <v>41</v>
      </c>
      <c r="AC21" t="s">
        <v>41</v>
      </c>
      <c r="AD21">
        <v>0.4</v>
      </c>
      <c r="AE21" s="5">
        <v>0.9</v>
      </c>
      <c r="AF21" s="26">
        <v>0.8</v>
      </c>
      <c r="AG21" s="5">
        <v>0.8</v>
      </c>
      <c r="AH21" s="5">
        <v>0.6</v>
      </c>
      <c r="AI21" s="5">
        <v>0.6</v>
      </c>
    </row>
    <row r="22" spans="1:35" x14ac:dyDescent="0.35">
      <c r="A22" s="3" t="s">
        <v>54</v>
      </c>
      <c r="B22">
        <v>132</v>
      </c>
      <c r="C22">
        <v>1200.1400000000001</v>
      </c>
      <c r="D22">
        <f>ABS(C22-(6.1511*B22+348.6))</f>
        <v>39.594800000000077</v>
      </c>
      <c r="E22">
        <v>26</v>
      </c>
      <c r="F22">
        <v>20</v>
      </c>
      <c r="G22">
        <v>22</v>
      </c>
      <c r="H22">
        <v>68</v>
      </c>
      <c r="I22">
        <v>0.2</v>
      </c>
      <c r="S22">
        <v>26</v>
      </c>
      <c r="T22">
        <v>20</v>
      </c>
      <c r="U22">
        <v>22</v>
      </c>
      <c r="V22">
        <v>68</v>
      </c>
      <c r="W22">
        <v>1200.1400000000001</v>
      </c>
      <c r="Z22" s="2">
        <v>0.1976714267340858</v>
      </c>
      <c r="AA22" s="2">
        <v>0.10840508583399006</v>
      </c>
      <c r="AB22" s="3" t="s">
        <v>54</v>
      </c>
      <c r="AC22" t="s">
        <v>54</v>
      </c>
      <c r="AD22">
        <v>0.5</v>
      </c>
      <c r="AE22" s="4">
        <v>0.9</v>
      </c>
      <c r="AF22" s="26">
        <v>0.8</v>
      </c>
      <c r="AG22" s="4">
        <v>0.2</v>
      </c>
      <c r="AH22" s="4">
        <v>0.6</v>
      </c>
      <c r="AI22" s="4">
        <v>0.6</v>
      </c>
    </row>
    <row r="23" spans="1:35" x14ac:dyDescent="0.35">
      <c r="A23" s="3" t="s">
        <v>34</v>
      </c>
      <c r="B23">
        <v>123</v>
      </c>
      <c r="C23">
        <v>1250.0999999999999</v>
      </c>
      <c r="D23">
        <f>ABS(C23-(6.1511*B23+348.6))</f>
        <v>144.91469999999981</v>
      </c>
      <c r="E23">
        <v>21</v>
      </c>
      <c r="F23">
        <v>23</v>
      </c>
      <c r="G23">
        <v>14</v>
      </c>
      <c r="H23">
        <v>58</v>
      </c>
      <c r="I23">
        <v>0.19</v>
      </c>
      <c r="S23">
        <v>21</v>
      </c>
      <c r="T23">
        <v>23</v>
      </c>
      <c r="U23">
        <v>14</v>
      </c>
      <c r="V23">
        <v>58</v>
      </c>
      <c r="W23">
        <v>1250.0999999999999</v>
      </c>
      <c r="Z23" s="2">
        <v>0.18744790301058986</v>
      </c>
      <c r="AA23" s="2">
        <v>0.16</v>
      </c>
      <c r="AB23" s="3" t="s">
        <v>34</v>
      </c>
      <c r="AC23" t="s">
        <v>34</v>
      </c>
      <c r="AD23">
        <v>0.5</v>
      </c>
      <c r="AE23" s="6">
        <v>0.4</v>
      </c>
      <c r="AF23" s="26">
        <v>0.7</v>
      </c>
      <c r="AG23" s="6">
        <v>0.7</v>
      </c>
      <c r="AH23" s="6">
        <v>0.9</v>
      </c>
      <c r="AI23" s="5">
        <v>0.9</v>
      </c>
    </row>
    <row r="24" spans="1:35" x14ac:dyDescent="0.35">
      <c r="A24" s="3" t="s">
        <v>50</v>
      </c>
      <c r="B24">
        <v>112</v>
      </c>
      <c r="C24">
        <v>1264.3399999999999</v>
      </c>
      <c r="D24">
        <f>ABS(C24-(6.1511*B24+348.6))</f>
        <v>226.81679999999983</v>
      </c>
      <c r="E24">
        <v>18</v>
      </c>
      <c r="F24">
        <v>20</v>
      </c>
      <c r="G24">
        <v>14</v>
      </c>
      <c r="H24">
        <v>52</v>
      </c>
      <c r="I24">
        <v>0.22</v>
      </c>
      <c r="S24">
        <v>18</v>
      </c>
      <c r="T24">
        <v>20</v>
      </c>
      <c r="U24">
        <v>14</v>
      </c>
      <c r="V24">
        <v>52</v>
      </c>
      <c r="W24">
        <v>1264.3399999999999</v>
      </c>
      <c r="Z24" s="2">
        <v>0.21727317430719298</v>
      </c>
      <c r="AA24" s="2">
        <v>0.14000000000000001</v>
      </c>
      <c r="AB24" s="3" t="s">
        <v>50</v>
      </c>
      <c r="AC24" t="s">
        <v>50</v>
      </c>
      <c r="AD24">
        <v>0.9</v>
      </c>
      <c r="AE24" s="6">
        <v>0.9</v>
      </c>
      <c r="AF24" s="26">
        <v>0.6</v>
      </c>
      <c r="AG24" s="6">
        <v>0.8</v>
      </c>
      <c r="AH24" s="6">
        <v>0.4</v>
      </c>
      <c r="AI24" s="5">
        <v>0.9</v>
      </c>
    </row>
    <row r="25" spans="1:35" x14ac:dyDescent="0.35">
      <c r="A25" s="3" t="s">
        <v>36</v>
      </c>
      <c r="B25">
        <v>139</v>
      </c>
      <c r="C25">
        <v>1266.79</v>
      </c>
      <c r="D25">
        <f>ABS(C25-(6.1511*B25+348.6))</f>
        <v>63.1871000000001</v>
      </c>
      <c r="E25">
        <v>24</v>
      </c>
      <c r="F25">
        <v>25</v>
      </c>
      <c r="G25">
        <v>22</v>
      </c>
      <c r="H25">
        <v>71</v>
      </c>
      <c r="I25">
        <v>0.2</v>
      </c>
      <c r="S25">
        <v>24</v>
      </c>
      <c r="T25">
        <v>25</v>
      </c>
      <c r="U25">
        <v>22</v>
      </c>
      <c r="V25">
        <v>71</v>
      </c>
      <c r="W25">
        <v>1266.79</v>
      </c>
      <c r="Z25" s="2">
        <v>0.19790189859608504</v>
      </c>
      <c r="AA25" s="2">
        <v>0.12574829784647523</v>
      </c>
      <c r="AB25" s="3" t="s">
        <v>36</v>
      </c>
      <c r="AC25" t="s">
        <v>36</v>
      </c>
      <c r="AD25">
        <v>0.5</v>
      </c>
      <c r="AE25" s="6">
        <v>0.8</v>
      </c>
      <c r="AF25" s="26">
        <v>0.9</v>
      </c>
      <c r="AG25" s="6">
        <v>0.6</v>
      </c>
      <c r="AH25" s="6">
        <v>0.6</v>
      </c>
      <c r="AI25" s="5">
        <v>0.6</v>
      </c>
    </row>
    <row r="26" spans="1:35" x14ac:dyDescent="0.35">
      <c r="A26" s="16" t="s">
        <v>40</v>
      </c>
      <c r="B26">
        <v>113</v>
      </c>
      <c r="C26">
        <v>1276.5</v>
      </c>
      <c r="D26">
        <f>ABS(C26-(6.1511*B26+348.6))</f>
        <v>232.82569999999987</v>
      </c>
      <c r="E26">
        <v>27</v>
      </c>
      <c r="F26">
        <v>25</v>
      </c>
      <c r="G26">
        <v>6</v>
      </c>
      <c r="H26">
        <v>58</v>
      </c>
      <c r="I26">
        <v>0.2</v>
      </c>
      <c r="S26">
        <v>27</v>
      </c>
      <c r="T26">
        <v>25</v>
      </c>
      <c r="U26">
        <v>6</v>
      </c>
      <c r="V26">
        <v>58</v>
      </c>
      <c r="W26">
        <v>1276.5</v>
      </c>
      <c r="Z26" s="2">
        <v>0.20730231433161003</v>
      </c>
      <c r="AA26" s="2">
        <v>0.11</v>
      </c>
      <c r="AB26" s="3" t="s">
        <v>40</v>
      </c>
      <c r="AC26" t="s">
        <v>40</v>
      </c>
      <c r="AD26">
        <v>0.2</v>
      </c>
      <c r="AE26" s="6">
        <v>0.6</v>
      </c>
      <c r="AF26" s="26">
        <v>0.8</v>
      </c>
      <c r="AG26" s="6">
        <v>0.4</v>
      </c>
      <c r="AH26" s="6">
        <v>0.7</v>
      </c>
      <c r="AI26" s="5">
        <v>0.3</v>
      </c>
    </row>
    <row r="27" spans="1:35" x14ac:dyDescent="0.35">
      <c r="A27" s="3" t="s">
        <v>44</v>
      </c>
      <c r="B27">
        <v>137</v>
      </c>
      <c r="C27">
        <v>1333.71</v>
      </c>
      <c r="D27">
        <f>ABS(C27-(6.1511*B27+348.6))</f>
        <v>142.40930000000003</v>
      </c>
      <c r="E27">
        <v>17</v>
      </c>
      <c r="F27">
        <v>22</v>
      </c>
      <c r="G27">
        <v>15</v>
      </c>
      <c r="H27">
        <v>54</v>
      </c>
      <c r="I27">
        <v>0.18</v>
      </c>
      <c r="S27">
        <v>17</v>
      </c>
      <c r="T27">
        <v>22</v>
      </c>
      <c r="U27">
        <v>15</v>
      </c>
      <c r="V27">
        <v>54</v>
      </c>
      <c r="W27">
        <v>1333.71</v>
      </c>
      <c r="Z27" s="2">
        <v>0.18196207714477017</v>
      </c>
      <c r="AA27" s="2">
        <v>0.125</v>
      </c>
      <c r="AB27" s="3" t="s">
        <v>44</v>
      </c>
      <c r="AC27" t="s">
        <v>44</v>
      </c>
      <c r="AD27">
        <v>0.8</v>
      </c>
      <c r="AE27" s="6">
        <v>0.6</v>
      </c>
      <c r="AF27" s="26">
        <v>0.9</v>
      </c>
      <c r="AG27" s="6">
        <v>0.6</v>
      </c>
      <c r="AH27" s="6">
        <v>0.8</v>
      </c>
      <c r="AI27" s="5">
        <v>0.4</v>
      </c>
    </row>
    <row r="28" spans="1:35" x14ac:dyDescent="0.35">
      <c r="A28" s="3" t="s">
        <v>56</v>
      </c>
      <c r="B28" s="11">
        <v>104</v>
      </c>
      <c r="C28" s="11">
        <v>1394.13</v>
      </c>
      <c r="D28">
        <f>ABS(C28-(6.1511*B28+348.6))</f>
        <v>405.81560000000013</v>
      </c>
      <c r="E28">
        <v>17</v>
      </c>
      <c r="F28">
        <v>10</v>
      </c>
      <c r="G28">
        <v>10</v>
      </c>
      <c r="H28" s="11">
        <v>37</v>
      </c>
      <c r="I28">
        <v>0.09</v>
      </c>
      <c r="S28">
        <v>17</v>
      </c>
      <c r="T28">
        <v>10</v>
      </c>
      <c r="U28">
        <v>10</v>
      </c>
      <c r="V28">
        <v>37</v>
      </c>
      <c r="W28">
        <v>1394.13</v>
      </c>
      <c r="Z28" s="2">
        <v>9.5966856645818693E-2</v>
      </c>
      <c r="AA28" s="2">
        <v>0.125</v>
      </c>
      <c r="AB28" s="3" t="s">
        <v>56</v>
      </c>
      <c r="AC28" t="s">
        <v>56</v>
      </c>
      <c r="AD28">
        <v>0.5</v>
      </c>
      <c r="AE28" s="4">
        <v>0.9</v>
      </c>
      <c r="AF28" s="26">
        <v>0.7</v>
      </c>
      <c r="AG28" s="4">
        <v>0.5</v>
      </c>
      <c r="AH28" s="4">
        <v>0.3</v>
      </c>
      <c r="AI28" s="4">
        <v>0.2</v>
      </c>
    </row>
    <row r="29" spans="1:35" x14ac:dyDescent="0.35">
      <c r="A29" s="4" t="s">
        <v>35</v>
      </c>
      <c r="B29">
        <v>126</v>
      </c>
      <c r="C29">
        <v>1411.91</v>
      </c>
      <c r="D29">
        <f>ABS(C29-(6.1511*B29+348.6))</f>
        <v>288.27140000000009</v>
      </c>
      <c r="E29">
        <v>18</v>
      </c>
      <c r="F29">
        <v>21</v>
      </c>
      <c r="G29">
        <v>24</v>
      </c>
      <c r="H29">
        <v>63</v>
      </c>
      <c r="I29">
        <v>0.18</v>
      </c>
      <c r="S29">
        <v>18</v>
      </c>
      <c r="T29">
        <v>21</v>
      </c>
      <c r="U29">
        <v>24</v>
      </c>
      <c r="V29">
        <v>63</v>
      </c>
      <c r="W29">
        <v>1411.91</v>
      </c>
      <c r="Z29" s="2">
        <v>0.1820505295355927</v>
      </c>
      <c r="AA29" s="2">
        <v>5.3769617948418891E-2</v>
      </c>
      <c r="AB29" s="4" t="s">
        <v>35</v>
      </c>
      <c r="AC29" t="s">
        <v>35</v>
      </c>
      <c r="AD29">
        <v>0.5</v>
      </c>
      <c r="AE29" s="5">
        <v>0.9</v>
      </c>
      <c r="AF29" s="26">
        <v>0.8</v>
      </c>
      <c r="AG29" s="5">
        <v>0.2</v>
      </c>
      <c r="AH29" s="5">
        <v>0.5</v>
      </c>
      <c r="AI29" s="5">
        <v>0.3</v>
      </c>
    </row>
    <row r="30" spans="1:35" x14ac:dyDescent="0.35">
      <c r="A30" s="67" t="s">
        <v>49</v>
      </c>
      <c r="B30" s="9">
        <v>96</v>
      </c>
      <c r="C30" s="9">
        <v>1627.89</v>
      </c>
      <c r="D30">
        <f>ABS(C30-(6.1511*B30+348.6))</f>
        <v>688.78440000000012</v>
      </c>
      <c r="E30">
        <v>15</v>
      </c>
      <c r="F30">
        <v>17</v>
      </c>
      <c r="G30">
        <v>19</v>
      </c>
      <c r="H30" s="9">
        <v>51</v>
      </c>
      <c r="I30">
        <v>0.12</v>
      </c>
      <c r="S30">
        <v>15</v>
      </c>
      <c r="T30">
        <v>17</v>
      </c>
      <c r="U30">
        <v>19</v>
      </c>
      <c r="V30">
        <v>51</v>
      </c>
      <c r="W30">
        <v>1627.89</v>
      </c>
      <c r="Z30" s="2">
        <v>0.12324555806812812</v>
      </c>
      <c r="AA30" s="2">
        <v>0.08</v>
      </c>
      <c r="AB30" s="4" t="s">
        <v>49</v>
      </c>
      <c r="AC30" t="s">
        <v>49</v>
      </c>
      <c r="AD30">
        <v>0.8</v>
      </c>
      <c r="AE30" s="5">
        <v>0.5</v>
      </c>
      <c r="AF30" s="26">
        <v>0.2</v>
      </c>
      <c r="AG30" s="5">
        <v>0.2</v>
      </c>
      <c r="AH30" s="5">
        <v>0.5</v>
      </c>
      <c r="AI30" s="31">
        <v>0.2</v>
      </c>
    </row>
    <row r="31" spans="1:35" x14ac:dyDescent="0.35">
      <c r="A31" s="55" t="s">
        <v>89</v>
      </c>
      <c r="B31" s="8"/>
      <c r="C31" s="8"/>
      <c r="D31" s="15">
        <f>ABS(C31-(6.1511*B31+348.6))</f>
        <v>348.6</v>
      </c>
      <c r="E31" s="8"/>
      <c r="F31" s="8"/>
      <c r="G31" s="8"/>
      <c r="H31" s="8"/>
      <c r="I31" s="8"/>
      <c r="J31" s="8"/>
      <c r="K31" s="8"/>
      <c r="L31" s="8"/>
      <c r="M31" s="8"/>
      <c r="N31" s="8">
        <f>AVERAGE(N2:N30)</f>
        <v>0.13400000000000001</v>
      </c>
      <c r="O31" s="8">
        <f>AVERAGE(O2:O30)</f>
        <v>0.11599999999999999</v>
      </c>
      <c r="P31" s="8"/>
      <c r="Q31" s="8"/>
      <c r="R31" s="8"/>
      <c r="S31" s="8"/>
      <c r="T31" s="8"/>
      <c r="U31" s="8"/>
      <c r="V31" s="8"/>
      <c r="W31" s="8"/>
      <c r="X31" s="8"/>
      <c r="Y31" s="8"/>
      <c r="Z31" s="64"/>
      <c r="AA31" s="64"/>
      <c r="AB31" s="55"/>
      <c r="AC31" s="8"/>
      <c r="AD31" s="8"/>
      <c r="AE31" s="65"/>
      <c r="AF31" s="66"/>
      <c r="AG31" s="56"/>
      <c r="AH31" s="56"/>
      <c r="AI31" s="56"/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1DF2E-ACA9-4AA3-9BBE-1EDA009B45C2}">
  <dimension ref="A1:AB46"/>
  <sheetViews>
    <sheetView topLeftCell="O1" zoomScale="50" zoomScaleNormal="50" workbookViewId="0">
      <selection activeCell="X6" sqref="X6"/>
    </sheetView>
  </sheetViews>
  <sheetFormatPr baseColWidth="10" defaultRowHeight="14.5" x14ac:dyDescent="0.35"/>
  <cols>
    <col min="1" max="1" width="11.36328125" customWidth="1"/>
    <col min="2" max="2" width="18.81640625" customWidth="1"/>
    <col min="3" max="3" width="19.1796875" customWidth="1"/>
    <col min="4" max="4" width="20" customWidth="1"/>
    <col min="5" max="5" width="16.7265625" customWidth="1"/>
    <col min="6" max="6" width="19.54296875" customWidth="1"/>
    <col min="7" max="7" width="18.54296875" customWidth="1"/>
    <col min="8" max="8" width="17.1796875" customWidth="1"/>
    <col min="9" max="9" width="25.90625" customWidth="1"/>
    <col min="10" max="10" width="21.36328125" customWidth="1"/>
    <col min="11" max="11" width="22.26953125" customWidth="1"/>
    <col min="12" max="12" width="25.6328125" customWidth="1"/>
    <col min="13" max="13" width="20.36328125" customWidth="1"/>
    <col min="14" max="14" width="18.81640625" customWidth="1"/>
    <col min="15" max="15" width="17.81640625" customWidth="1"/>
    <col min="16" max="16" width="10.26953125" bestFit="1" customWidth="1"/>
    <col min="17" max="17" width="16.81640625" customWidth="1"/>
    <col min="18" max="19" width="19.6328125" customWidth="1"/>
    <col min="20" max="20" width="20.453125" customWidth="1"/>
    <col min="21" max="21" width="20.36328125" customWidth="1"/>
    <col min="22" max="23" width="23.81640625" customWidth="1"/>
    <col min="24" max="24" width="22.7265625" customWidth="1"/>
    <col min="25" max="25" width="15.1796875" customWidth="1"/>
  </cols>
  <sheetData>
    <row r="1" spans="1:28" ht="87" x14ac:dyDescent="0.35">
      <c r="A1" s="1" t="s">
        <v>61</v>
      </c>
      <c r="B1" s="1" t="s">
        <v>53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68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80</v>
      </c>
      <c r="X1" s="1" t="s">
        <v>24</v>
      </c>
      <c r="Y1" s="1" t="s">
        <v>25</v>
      </c>
      <c r="Z1" s="1" t="s">
        <v>26</v>
      </c>
      <c r="AA1" s="1" t="s">
        <v>27</v>
      </c>
      <c r="AB1" t="s">
        <v>52</v>
      </c>
    </row>
    <row r="2" spans="1:28" x14ac:dyDescent="0.35">
      <c r="A2" s="42" t="s">
        <v>88</v>
      </c>
      <c r="B2" s="46"/>
      <c r="C2" s="46">
        <v>0.2</v>
      </c>
      <c r="D2" s="46">
        <v>0.2</v>
      </c>
      <c r="E2" s="46">
        <v>0.7</v>
      </c>
      <c r="F2" s="46">
        <v>0.9</v>
      </c>
      <c r="G2" s="46">
        <v>0.2</v>
      </c>
      <c r="H2" s="46">
        <v>0.5</v>
      </c>
      <c r="I2" s="46">
        <v>0.6</v>
      </c>
      <c r="J2" s="46">
        <v>0.1</v>
      </c>
      <c r="K2" s="46">
        <v>0.7</v>
      </c>
      <c r="L2" s="46">
        <v>0.5</v>
      </c>
      <c r="M2" s="46">
        <v>0.4</v>
      </c>
      <c r="N2" s="46">
        <v>0.1</v>
      </c>
      <c r="O2" s="46">
        <v>0.2</v>
      </c>
      <c r="P2" s="46">
        <v>0.4</v>
      </c>
      <c r="Q2" s="46">
        <v>0.5</v>
      </c>
      <c r="R2" s="39" t="s">
        <v>88</v>
      </c>
      <c r="S2" s="47">
        <v>0.1</v>
      </c>
      <c r="T2" s="47">
        <v>0.8</v>
      </c>
      <c r="U2" s="47">
        <v>0.1</v>
      </c>
      <c r="V2" s="47">
        <v>0.1</v>
      </c>
      <c r="W2" s="28" t="s">
        <v>88</v>
      </c>
      <c r="X2" s="30">
        <v>0.6</v>
      </c>
      <c r="Y2" s="30">
        <v>0.2</v>
      </c>
      <c r="Z2" s="47">
        <v>0.1</v>
      </c>
      <c r="AA2" s="46">
        <v>0.1</v>
      </c>
    </row>
    <row r="3" spans="1:28" x14ac:dyDescent="0.35">
      <c r="A3" s="13" t="s">
        <v>59</v>
      </c>
      <c r="B3" s="13">
        <v>0.46</v>
      </c>
      <c r="C3" s="8">
        <v>0.3</v>
      </c>
      <c r="D3" s="8">
        <v>0.4</v>
      </c>
      <c r="E3" s="8">
        <v>0.7</v>
      </c>
      <c r="F3" s="8">
        <v>0.7</v>
      </c>
      <c r="G3" s="8">
        <v>0.3</v>
      </c>
      <c r="H3" s="8">
        <v>0.3</v>
      </c>
      <c r="I3" s="8">
        <v>0.5</v>
      </c>
      <c r="J3" s="8">
        <v>0.3</v>
      </c>
      <c r="K3" s="8">
        <v>0.7</v>
      </c>
      <c r="L3" s="8">
        <v>0.6</v>
      </c>
      <c r="M3" s="8">
        <v>0.3</v>
      </c>
      <c r="N3" s="8">
        <v>0.4</v>
      </c>
      <c r="O3" s="8">
        <v>0.3</v>
      </c>
      <c r="P3" s="8">
        <v>0.7</v>
      </c>
      <c r="Q3" s="8">
        <v>0.7</v>
      </c>
      <c r="R3" s="13" t="s">
        <v>59</v>
      </c>
      <c r="S3" s="8">
        <v>0.6</v>
      </c>
      <c r="T3" s="8">
        <v>0.8</v>
      </c>
      <c r="U3" s="8">
        <v>0.3</v>
      </c>
      <c r="V3" s="8">
        <v>0.5</v>
      </c>
      <c r="W3" s="13" t="s">
        <v>59</v>
      </c>
      <c r="X3" s="8">
        <v>0.5</v>
      </c>
      <c r="Y3" s="8">
        <v>0.4</v>
      </c>
      <c r="Z3" s="8">
        <v>0.3</v>
      </c>
      <c r="AA3" s="8">
        <v>0.3</v>
      </c>
      <c r="AB3">
        <v>727.68</v>
      </c>
    </row>
    <row r="4" spans="1:28" x14ac:dyDescent="0.35">
      <c r="A4" s="8" t="s">
        <v>48</v>
      </c>
      <c r="B4" s="8">
        <v>0.38</v>
      </c>
      <c r="C4" s="20">
        <v>0.4</v>
      </c>
      <c r="D4" s="20">
        <v>0.9</v>
      </c>
      <c r="E4" s="20">
        <v>0.8</v>
      </c>
      <c r="F4" s="20">
        <v>0.7</v>
      </c>
      <c r="G4" s="20">
        <v>0.7</v>
      </c>
      <c r="H4" s="20">
        <v>0.2</v>
      </c>
      <c r="I4" s="20">
        <v>0.8</v>
      </c>
      <c r="J4" s="20">
        <v>0.7</v>
      </c>
      <c r="K4" s="20">
        <v>0.2</v>
      </c>
      <c r="L4" s="20">
        <v>0.3</v>
      </c>
      <c r="M4" s="20">
        <v>0.3</v>
      </c>
      <c r="N4" s="20">
        <v>0.7</v>
      </c>
      <c r="O4" s="20">
        <v>0.5</v>
      </c>
      <c r="P4" s="20">
        <v>0.4</v>
      </c>
      <c r="Q4" s="20">
        <v>0.7</v>
      </c>
      <c r="R4" s="8" t="s">
        <v>48</v>
      </c>
      <c r="S4" s="20">
        <v>0.2</v>
      </c>
      <c r="T4" s="20">
        <v>1</v>
      </c>
      <c r="U4" s="20">
        <v>0.5</v>
      </c>
      <c r="V4" s="20">
        <v>0.2</v>
      </c>
      <c r="W4" s="8" t="s">
        <v>48</v>
      </c>
      <c r="X4" s="20">
        <v>0.5</v>
      </c>
      <c r="Y4" s="20">
        <v>0.3</v>
      </c>
      <c r="Z4" s="20">
        <v>0.4</v>
      </c>
      <c r="AA4" s="20">
        <v>0.2</v>
      </c>
      <c r="AB4">
        <v>555.07000000000005</v>
      </c>
    </row>
    <row r="5" spans="1:28" x14ac:dyDescent="0.35">
      <c r="A5" s="21" t="s">
        <v>28</v>
      </c>
      <c r="B5" s="21"/>
      <c r="C5" s="19">
        <f>1.6/88</f>
        <v>1.8181818181818184E-2</v>
      </c>
      <c r="D5" s="19">
        <f>0.2/88</f>
        <v>2.2727272727272731E-3</v>
      </c>
      <c r="E5" s="19">
        <f>2.9/88</f>
        <v>3.2954545454545452E-2</v>
      </c>
      <c r="F5" s="19">
        <f>7.6/88</f>
        <v>8.6363636363636365E-2</v>
      </c>
      <c r="G5" s="19">
        <f>7.6/88</f>
        <v>8.6363636363636365E-2</v>
      </c>
      <c r="H5" s="19">
        <f>3.2/88</f>
        <v>3.6363636363636369E-2</v>
      </c>
      <c r="I5" s="19">
        <f>4.6/88</f>
        <v>5.2272727272727269E-2</v>
      </c>
      <c r="J5" s="19">
        <f>4.6/88</f>
        <v>5.2272727272727269E-2</v>
      </c>
      <c r="K5" s="19">
        <f>4.7/88</f>
        <v>5.3409090909090913E-2</v>
      </c>
      <c r="L5" s="19">
        <f>7.3/88</f>
        <v>8.2954545454545447E-2</v>
      </c>
      <c r="M5" s="19">
        <f>6.7/88</f>
        <v>7.6136363636363641E-2</v>
      </c>
      <c r="N5" s="19">
        <f>6.8/88</f>
        <v>7.7272727272727271E-2</v>
      </c>
      <c r="O5" s="19">
        <f>2.5/88</f>
        <v>2.8409090909090908E-2</v>
      </c>
      <c r="P5" s="19">
        <f>2.9/88</f>
        <v>3.2954545454545452E-2</v>
      </c>
      <c r="Q5" s="19">
        <f>3.7/88</f>
        <v>4.2045454545454546E-2</v>
      </c>
      <c r="R5" s="21" t="s">
        <v>28</v>
      </c>
      <c r="S5" s="19">
        <f>3/88</f>
        <v>3.4090909090909088E-2</v>
      </c>
      <c r="T5" s="19">
        <f>8.5/88</f>
        <v>9.6590909090909088E-2</v>
      </c>
      <c r="U5" s="19">
        <f>4.4/88</f>
        <v>0.05</v>
      </c>
      <c r="V5" s="19">
        <f>4.5/88</f>
        <v>5.113636363636364E-2</v>
      </c>
      <c r="W5" s="21" t="s">
        <v>28</v>
      </c>
      <c r="X5" s="19">
        <f>8.3/88</f>
        <v>9.4318181818181829E-2</v>
      </c>
      <c r="Y5" s="19">
        <f>5.4/88</f>
        <v>6.136363636363637E-2</v>
      </c>
      <c r="Z5" s="19">
        <f>7.8/88</f>
        <v>8.8636363636363638E-2</v>
      </c>
      <c r="AA5" s="19">
        <f>1.3/88</f>
        <v>1.4772727272727272E-2</v>
      </c>
      <c r="AB5">
        <v>1244.5</v>
      </c>
    </row>
    <row r="6" spans="1:28" x14ac:dyDescent="0.35">
      <c r="A6" s="42" t="s">
        <v>85</v>
      </c>
      <c r="B6" s="57"/>
      <c r="C6" s="19">
        <v>0.3</v>
      </c>
      <c r="D6" s="19">
        <v>0.8</v>
      </c>
      <c r="E6" s="19">
        <v>0.3</v>
      </c>
      <c r="F6" s="19">
        <v>0.5</v>
      </c>
      <c r="G6" s="19">
        <v>0.6</v>
      </c>
      <c r="H6" s="19">
        <v>0.3</v>
      </c>
      <c r="I6" s="19">
        <v>0.6</v>
      </c>
      <c r="J6" s="19">
        <v>0.3</v>
      </c>
      <c r="K6" s="19">
        <v>0.5</v>
      </c>
      <c r="L6" s="19">
        <v>0.3</v>
      </c>
      <c r="M6" s="19">
        <v>0.3</v>
      </c>
      <c r="N6" s="19">
        <v>0.3</v>
      </c>
      <c r="O6" s="19">
        <v>0.6</v>
      </c>
      <c r="P6" s="19">
        <v>0.6</v>
      </c>
      <c r="Q6" s="19">
        <v>0.8</v>
      </c>
      <c r="R6" s="3" t="s">
        <v>85</v>
      </c>
      <c r="S6" s="57">
        <v>0.3</v>
      </c>
      <c r="T6" s="19">
        <v>0.6</v>
      </c>
      <c r="U6" s="19">
        <v>0.6</v>
      </c>
      <c r="V6" s="19">
        <v>0.3</v>
      </c>
      <c r="W6" s="4" t="s">
        <v>85</v>
      </c>
      <c r="X6" s="29">
        <v>0.4</v>
      </c>
      <c r="Y6" s="42">
        <v>0.5</v>
      </c>
      <c r="Z6" s="19">
        <v>0.5</v>
      </c>
      <c r="AA6" s="19">
        <v>0.3</v>
      </c>
    </row>
    <row r="7" spans="1:28" x14ac:dyDescent="0.35">
      <c r="A7" s="4" t="s">
        <v>39</v>
      </c>
      <c r="B7" s="4"/>
      <c r="C7" s="5">
        <v>0.5</v>
      </c>
      <c r="D7" s="5">
        <v>0.7</v>
      </c>
      <c r="E7" s="5">
        <v>0.8</v>
      </c>
      <c r="F7" s="5">
        <v>0.4</v>
      </c>
      <c r="G7" s="5">
        <v>0.4</v>
      </c>
      <c r="H7" s="5">
        <v>0.4</v>
      </c>
      <c r="I7" s="5">
        <v>0.7</v>
      </c>
      <c r="J7" s="5">
        <v>0.9</v>
      </c>
      <c r="K7" s="5">
        <v>0.7</v>
      </c>
      <c r="L7" s="5">
        <v>0.3</v>
      </c>
      <c r="M7" s="5">
        <v>0.3</v>
      </c>
      <c r="N7" s="5">
        <v>0.3</v>
      </c>
      <c r="O7" s="5">
        <v>0.3</v>
      </c>
      <c r="P7" s="5">
        <v>0.3</v>
      </c>
      <c r="Q7" s="5">
        <v>0.8</v>
      </c>
      <c r="R7" s="4" t="s">
        <v>39</v>
      </c>
      <c r="S7" s="5">
        <v>0.4</v>
      </c>
      <c r="T7" s="5">
        <v>1</v>
      </c>
      <c r="U7" s="5">
        <v>0.6</v>
      </c>
      <c r="V7" s="5">
        <v>0.4</v>
      </c>
      <c r="W7" s="4" t="s">
        <v>39</v>
      </c>
      <c r="X7" s="5">
        <v>0.2</v>
      </c>
      <c r="Y7" s="5">
        <v>0.3</v>
      </c>
      <c r="Z7" s="5">
        <v>0.8</v>
      </c>
      <c r="AA7" s="5">
        <v>0.1</v>
      </c>
      <c r="AB7">
        <v>952.27</v>
      </c>
    </row>
    <row r="8" spans="1:28" x14ac:dyDescent="0.35">
      <c r="A8" s="3" t="s">
        <v>38</v>
      </c>
      <c r="B8" s="3"/>
      <c r="C8" s="6">
        <v>0.8</v>
      </c>
      <c r="D8" s="6">
        <v>0.7</v>
      </c>
      <c r="E8" s="6">
        <v>0.9</v>
      </c>
      <c r="F8" s="6">
        <v>0.3</v>
      </c>
      <c r="G8" s="6">
        <v>0.9</v>
      </c>
      <c r="H8" s="6">
        <v>0.2</v>
      </c>
      <c r="I8" s="6">
        <v>0.8</v>
      </c>
      <c r="J8" s="6">
        <v>0.4</v>
      </c>
      <c r="K8" s="6">
        <v>0.7</v>
      </c>
      <c r="L8" s="6">
        <v>0.6</v>
      </c>
      <c r="M8" s="6">
        <v>0.5</v>
      </c>
      <c r="N8" s="6">
        <v>0.4</v>
      </c>
      <c r="O8" s="6">
        <v>0.6</v>
      </c>
      <c r="P8" s="6">
        <v>0.4</v>
      </c>
      <c r="Q8" s="6">
        <v>0.8</v>
      </c>
      <c r="R8" s="3" t="s">
        <v>38</v>
      </c>
      <c r="S8" s="6">
        <v>0.5</v>
      </c>
      <c r="T8" s="6">
        <v>1</v>
      </c>
      <c r="U8" s="6">
        <v>0.9</v>
      </c>
      <c r="V8" s="6">
        <v>0.7</v>
      </c>
      <c r="W8" s="3" t="s">
        <v>38</v>
      </c>
      <c r="X8" s="6">
        <v>0.8</v>
      </c>
      <c r="Y8" s="6">
        <v>0.4</v>
      </c>
      <c r="Z8" s="6">
        <v>1</v>
      </c>
      <c r="AA8" s="6">
        <v>0.3</v>
      </c>
      <c r="AB8">
        <v>1012.32</v>
      </c>
    </row>
    <row r="9" spans="1:28" x14ac:dyDescent="0.35">
      <c r="A9" s="17" t="s">
        <v>47</v>
      </c>
      <c r="B9" s="17"/>
      <c r="C9" s="5">
        <v>0.3</v>
      </c>
      <c r="D9" s="5">
        <v>0.5</v>
      </c>
      <c r="E9" s="5">
        <v>0.4</v>
      </c>
      <c r="F9" s="5">
        <v>0.6</v>
      </c>
      <c r="G9" s="5">
        <v>0.5</v>
      </c>
      <c r="H9" s="5">
        <v>0.2</v>
      </c>
      <c r="I9" s="5">
        <v>0.8</v>
      </c>
      <c r="J9" s="5">
        <v>0.4</v>
      </c>
      <c r="K9" s="5">
        <v>0.5</v>
      </c>
      <c r="L9" s="5">
        <v>0.3</v>
      </c>
      <c r="M9" s="5">
        <v>0.3</v>
      </c>
      <c r="N9" s="5">
        <v>0.4</v>
      </c>
      <c r="O9" s="5">
        <v>0.4</v>
      </c>
      <c r="P9" s="5">
        <v>0.3</v>
      </c>
      <c r="Q9" s="5">
        <v>0.9</v>
      </c>
      <c r="R9" s="17" t="s">
        <v>47</v>
      </c>
      <c r="S9" s="5">
        <v>0.2</v>
      </c>
      <c r="T9" s="5">
        <v>0.9</v>
      </c>
      <c r="U9" s="5">
        <v>0.2</v>
      </c>
      <c r="V9" s="5">
        <v>0.2</v>
      </c>
      <c r="W9" s="17" t="s">
        <v>47</v>
      </c>
      <c r="X9" s="5">
        <v>0.6</v>
      </c>
      <c r="Y9" s="5">
        <v>0.6</v>
      </c>
      <c r="Z9" s="5">
        <v>0.3</v>
      </c>
      <c r="AA9" s="5">
        <v>0.4</v>
      </c>
      <c r="AB9">
        <v>724.29</v>
      </c>
    </row>
    <row r="10" spans="1:28" x14ac:dyDescent="0.35">
      <c r="A10" s="4" t="s">
        <v>45</v>
      </c>
      <c r="B10" s="4"/>
      <c r="C10" s="5">
        <v>0.1</v>
      </c>
      <c r="D10" s="5">
        <v>0.1</v>
      </c>
      <c r="E10" s="5">
        <v>1</v>
      </c>
      <c r="F10" s="5">
        <v>1</v>
      </c>
      <c r="G10" s="5">
        <v>0.1</v>
      </c>
      <c r="H10" s="5">
        <v>0.5</v>
      </c>
      <c r="I10" s="5">
        <v>0.5</v>
      </c>
      <c r="J10" s="5">
        <v>0.1</v>
      </c>
      <c r="K10" s="5">
        <v>0.8</v>
      </c>
      <c r="L10" s="5">
        <v>0.5</v>
      </c>
      <c r="M10" s="5">
        <v>0.1</v>
      </c>
      <c r="N10" s="5">
        <v>0.1</v>
      </c>
      <c r="O10" s="5">
        <v>0.1</v>
      </c>
      <c r="P10" s="5">
        <v>0.1</v>
      </c>
      <c r="Q10" s="5">
        <v>0.7</v>
      </c>
      <c r="R10" s="4" t="s">
        <v>45</v>
      </c>
      <c r="S10" s="5">
        <v>0.1</v>
      </c>
      <c r="T10" s="5">
        <v>1</v>
      </c>
      <c r="U10" s="5">
        <v>0.1</v>
      </c>
      <c r="V10" s="5">
        <v>0.1</v>
      </c>
      <c r="W10" s="4" t="s">
        <v>45</v>
      </c>
      <c r="X10" s="5">
        <v>0.1</v>
      </c>
      <c r="Y10" s="5">
        <v>0.1</v>
      </c>
      <c r="Z10" s="5">
        <v>0.1</v>
      </c>
      <c r="AA10" s="5">
        <v>0.1</v>
      </c>
      <c r="AB10">
        <v>1129.94</v>
      </c>
    </row>
    <row r="11" spans="1:28" x14ac:dyDescent="0.35">
      <c r="A11" s="3" t="s">
        <v>50</v>
      </c>
      <c r="B11" s="3"/>
      <c r="C11" s="6">
        <v>0.8</v>
      </c>
      <c r="D11" s="6">
        <v>0.9</v>
      </c>
      <c r="E11" s="6">
        <v>0.6</v>
      </c>
      <c r="F11" s="6">
        <v>0.1</v>
      </c>
      <c r="G11" s="6">
        <v>0.4</v>
      </c>
      <c r="H11" s="6">
        <v>0.6</v>
      </c>
      <c r="I11" s="6">
        <v>0.9</v>
      </c>
      <c r="J11" s="6">
        <v>0.2</v>
      </c>
      <c r="K11" s="6">
        <v>0.4</v>
      </c>
      <c r="L11" s="6">
        <v>0.7</v>
      </c>
      <c r="M11" s="6">
        <v>0.1</v>
      </c>
      <c r="N11" s="6">
        <v>0.1</v>
      </c>
      <c r="O11" s="6">
        <v>0.5</v>
      </c>
      <c r="P11" s="6">
        <v>0.8</v>
      </c>
      <c r="Q11" s="6">
        <v>0.9</v>
      </c>
      <c r="R11" s="3" t="s">
        <v>50</v>
      </c>
      <c r="S11" s="6">
        <v>0.1</v>
      </c>
      <c r="T11" s="6">
        <v>1</v>
      </c>
      <c r="U11" s="6">
        <v>0.1</v>
      </c>
      <c r="V11" s="6">
        <v>0.3</v>
      </c>
      <c r="W11" s="3" t="s">
        <v>50</v>
      </c>
      <c r="X11" s="6">
        <v>0.9</v>
      </c>
      <c r="Y11" s="6">
        <v>0.2</v>
      </c>
      <c r="Z11" s="6">
        <v>0.1</v>
      </c>
      <c r="AA11" s="6">
        <v>0.3</v>
      </c>
      <c r="AB11">
        <v>1264.3399999999999</v>
      </c>
    </row>
    <row r="12" spans="1:28" x14ac:dyDescent="0.35">
      <c r="A12" s="18" t="s">
        <v>3</v>
      </c>
      <c r="B12" s="18"/>
      <c r="C12" s="19">
        <f>39/88</f>
        <v>0.44318181818181818</v>
      </c>
      <c r="D12" s="19">
        <f>38/88</f>
        <v>0.43181818181818182</v>
      </c>
      <c r="E12" s="19">
        <f>79/88</f>
        <v>0.89772727272727271</v>
      </c>
      <c r="F12" s="19">
        <f>65/88</f>
        <v>0.73863636363636365</v>
      </c>
      <c r="G12" s="19">
        <f>75/88</f>
        <v>0.85227272727272729</v>
      </c>
      <c r="H12" s="19">
        <f>20/88</f>
        <v>0.22727272727272727</v>
      </c>
      <c r="I12" s="19">
        <f>46/88</f>
        <v>0.52272727272727271</v>
      </c>
      <c r="J12" s="19">
        <f>69/88</f>
        <v>0.78409090909090906</v>
      </c>
      <c r="K12" s="19">
        <f>22/88</f>
        <v>0.25</v>
      </c>
      <c r="L12" s="19">
        <f>21/88</f>
        <v>0.23863636363636365</v>
      </c>
      <c r="M12" s="19">
        <f>33/88</f>
        <v>0.375</v>
      </c>
      <c r="N12" s="19">
        <f>63/88</f>
        <v>0.71590909090909094</v>
      </c>
      <c r="O12" s="19">
        <f>38/88</f>
        <v>0.43181818181818182</v>
      </c>
      <c r="P12" s="19">
        <f>35/88</f>
        <v>0.39772727272727271</v>
      </c>
      <c r="Q12" s="19">
        <f>43/88</f>
        <v>0.48863636363636365</v>
      </c>
      <c r="R12" s="18" t="s">
        <v>3</v>
      </c>
      <c r="S12" s="19">
        <f>18/88</f>
        <v>0.20454545454545456</v>
      </c>
      <c r="T12" s="19">
        <f>36/88</f>
        <v>0.40909090909090912</v>
      </c>
      <c r="U12" s="19">
        <f>8/88</f>
        <v>9.0909090909090912E-2</v>
      </c>
      <c r="V12" s="19">
        <f>8/88</f>
        <v>9.0909090909090912E-2</v>
      </c>
      <c r="W12" s="18" t="s">
        <v>3</v>
      </c>
      <c r="X12" s="19">
        <f>27/88</f>
        <v>0.30681818181818182</v>
      </c>
      <c r="Y12" s="19">
        <f>25/88</f>
        <v>0.28409090909090912</v>
      </c>
      <c r="Z12" s="19">
        <f>57/88</f>
        <v>0.64772727272727271</v>
      </c>
      <c r="AA12" s="19">
        <f>5/88</f>
        <v>5.6818181818181816E-2</v>
      </c>
      <c r="AB12">
        <v>808.85</v>
      </c>
    </row>
    <row r="13" spans="1:28" x14ac:dyDescent="0.35">
      <c r="A13" s="4" t="s">
        <v>49</v>
      </c>
      <c r="B13" s="4"/>
      <c r="C13" s="5">
        <v>0.2</v>
      </c>
      <c r="D13" s="5">
        <v>0.2</v>
      </c>
      <c r="E13" s="5">
        <v>0.2</v>
      </c>
      <c r="F13" s="5">
        <v>0.8</v>
      </c>
      <c r="G13" s="5">
        <v>0.5</v>
      </c>
      <c r="H13" s="5">
        <v>0.8</v>
      </c>
      <c r="I13" s="5">
        <v>0.5</v>
      </c>
      <c r="J13" s="5">
        <v>0.4</v>
      </c>
      <c r="K13" s="5">
        <v>0.8</v>
      </c>
      <c r="L13" s="5">
        <v>0.4</v>
      </c>
      <c r="M13" s="5">
        <v>0.4</v>
      </c>
      <c r="N13" s="5">
        <v>0.4</v>
      </c>
      <c r="O13" s="5">
        <v>0.6</v>
      </c>
      <c r="P13" s="5">
        <v>0.5</v>
      </c>
      <c r="Q13" s="5">
        <v>0.5</v>
      </c>
      <c r="R13" s="4" t="s">
        <v>49</v>
      </c>
      <c r="S13" s="5">
        <v>0.3</v>
      </c>
      <c r="T13" s="5">
        <v>0.9</v>
      </c>
      <c r="U13" s="5">
        <v>0.4</v>
      </c>
      <c r="V13" s="5">
        <v>0.3</v>
      </c>
      <c r="W13" s="4" t="s">
        <v>49</v>
      </c>
      <c r="X13" s="5">
        <v>0.8</v>
      </c>
      <c r="Y13" s="5">
        <v>0.3</v>
      </c>
      <c r="Z13" s="5">
        <v>0.2</v>
      </c>
      <c r="AA13" s="5">
        <v>0.2</v>
      </c>
      <c r="AB13">
        <v>1627.89</v>
      </c>
    </row>
    <row r="14" spans="1:28" x14ac:dyDescent="0.35">
      <c r="A14" s="3" t="s">
        <v>46</v>
      </c>
      <c r="B14" s="3"/>
      <c r="C14" s="6">
        <v>0.2</v>
      </c>
      <c r="D14" s="6">
        <v>0.2</v>
      </c>
      <c r="E14" s="6">
        <v>0.5</v>
      </c>
      <c r="F14" s="6">
        <v>0.7</v>
      </c>
      <c r="G14" s="6">
        <v>0.3</v>
      </c>
      <c r="H14" s="6">
        <v>0.8</v>
      </c>
      <c r="I14" s="6">
        <v>1</v>
      </c>
      <c r="J14" s="6">
        <v>0.2</v>
      </c>
      <c r="K14" s="6">
        <v>0.7</v>
      </c>
      <c r="L14" s="6">
        <v>0.4</v>
      </c>
      <c r="M14" s="6">
        <v>0.2</v>
      </c>
      <c r="N14" s="6">
        <v>0.1</v>
      </c>
      <c r="O14" s="6">
        <v>0.2</v>
      </c>
      <c r="P14" s="6">
        <v>0.6</v>
      </c>
      <c r="Q14" s="6">
        <v>0.8</v>
      </c>
      <c r="R14" s="3" t="s">
        <v>46</v>
      </c>
      <c r="S14" s="6">
        <v>0.3</v>
      </c>
      <c r="T14" s="6">
        <v>0.9</v>
      </c>
      <c r="U14" s="6">
        <v>0.1</v>
      </c>
      <c r="V14" s="6">
        <v>0.2</v>
      </c>
      <c r="W14" s="3" t="s">
        <v>46</v>
      </c>
      <c r="X14" s="6">
        <v>0.4</v>
      </c>
      <c r="Y14" s="6">
        <v>0.3</v>
      </c>
      <c r="Z14" s="6">
        <v>0.2</v>
      </c>
      <c r="AA14" s="6">
        <v>0.1</v>
      </c>
      <c r="AB14">
        <v>440.17</v>
      </c>
    </row>
    <row r="15" spans="1:28" x14ac:dyDescent="0.35">
      <c r="A15" s="4" t="s">
        <v>35</v>
      </c>
      <c r="B15" s="4"/>
      <c r="C15" s="5">
        <v>0.2</v>
      </c>
      <c r="D15" s="5">
        <v>0.3</v>
      </c>
      <c r="E15" s="5">
        <v>0.8</v>
      </c>
      <c r="F15" s="5">
        <v>0.4</v>
      </c>
      <c r="G15" s="5">
        <v>0.5</v>
      </c>
      <c r="H15" s="5">
        <v>0.9</v>
      </c>
      <c r="I15" s="5">
        <v>1</v>
      </c>
      <c r="J15" s="5">
        <v>0.4</v>
      </c>
      <c r="K15" s="5">
        <v>0.5</v>
      </c>
      <c r="L15" s="5">
        <v>0.6</v>
      </c>
      <c r="M15" s="5">
        <v>0.2</v>
      </c>
      <c r="N15" s="5">
        <v>0.5</v>
      </c>
      <c r="O15" s="5">
        <v>0.2</v>
      </c>
      <c r="P15" s="5">
        <v>0.5</v>
      </c>
      <c r="Q15" s="5">
        <v>0.9</v>
      </c>
      <c r="R15" s="4" t="s">
        <v>35</v>
      </c>
      <c r="S15" s="5">
        <v>0.4</v>
      </c>
      <c r="T15" s="5">
        <v>0.6</v>
      </c>
      <c r="U15" s="5">
        <v>0.3</v>
      </c>
      <c r="V15" s="5">
        <v>0.2</v>
      </c>
      <c r="W15" s="4" t="s">
        <v>35</v>
      </c>
      <c r="X15" s="5">
        <v>0.5</v>
      </c>
      <c r="Y15" s="5">
        <v>0.3</v>
      </c>
      <c r="Z15" s="5">
        <v>0.2</v>
      </c>
      <c r="AA15" s="5">
        <v>0.3</v>
      </c>
      <c r="AB15">
        <v>1411.91</v>
      </c>
    </row>
    <row r="16" spans="1:28" x14ac:dyDescent="0.35">
      <c r="A16" s="4" t="s">
        <v>41</v>
      </c>
      <c r="B16" s="4"/>
      <c r="C16" s="5">
        <v>0.8</v>
      </c>
      <c r="D16" s="5">
        <v>0.6</v>
      </c>
      <c r="E16" s="5">
        <v>0.8</v>
      </c>
      <c r="F16" s="5">
        <v>0.8</v>
      </c>
      <c r="G16" s="5">
        <v>0.6</v>
      </c>
      <c r="H16" s="5">
        <v>0.2</v>
      </c>
      <c r="I16" s="5">
        <v>0.7</v>
      </c>
      <c r="J16" s="5">
        <v>0.3</v>
      </c>
      <c r="K16" s="5">
        <v>0.8</v>
      </c>
      <c r="L16" s="5">
        <v>0.3</v>
      </c>
      <c r="M16" s="5">
        <v>0.2</v>
      </c>
      <c r="N16" s="5">
        <v>0.3</v>
      </c>
      <c r="O16" s="5">
        <v>0.6</v>
      </c>
      <c r="P16" s="5">
        <v>0.8</v>
      </c>
      <c r="Q16" s="5">
        <v>0.9</v>
      </c>
      <c r="R16" s="4" t="s">
        <v>41</v>
      </c>
      <c r="S16" s="5">
        <v>0.2</v>
      </c>
      <c r="T16" s="5">
        <v>0.9</v>
      </c>
      <c r="U16" s="5">
        <v>0.8</v>
      </c>
      <c r="V16" s="5">
        <v>0.5</v>
      </c>
      <c r="W16" s="4" t="s">
        <v>41</v>
      </c>
      <c r="X16" s="5">
        <v>0.4</v>
      </c>
      <c r="Y16" s="5">
        <v>0.3</v>
      </c>
      <c r="Z16" s="5">
        <v>0.8</v>
      </c>
      <c r="AA16" s="5">
        <v>0.2</v>
      </c>
      <c r="AB16">
        <v>1183.1199999999999</v>
      </c>
    </row>
    <row r="17" spans="1:28" x14ac:dyDescent="0.35">
      <c r="A17" s="4" t="s">
        <v>37</v>
      </c>
      <c r="B17" s="4"/>
      <c r="C17" s="5">
        <v>0.3</v>
      </c>
      <c r="D17" s="5">
        <v>0.3</v>
      </c>
      <c r="E17" s="5">
        <v>0.9</v>
      </c>
      <c r="F17" s="5">
        <v>0.5</v>
      </c>
      <c r="G17" s="5">
        <v>0.3</v>
      </c>
      <c r="H17" s="5">
        <v>0.5</v>
      </c>
      <c r="I17" s="5">
        <v>0.8</v>
      </c>
      <c r="J17" s="5">
        <v>0.1</v>
      </c>
      <c r="K17" s="5">
        <v>0.3</v>
      </c>
      <c r="L17" s="5">
        <v>0.6</v>
      </c>
      <c r="M17" s="5">
        <v>0.1</v>
      </c>
      <c r="N17" s="5">
        <v>0.2</v>
      </c>
      <c r="O17" s="5">
        <v>0.2</v>
      </c>
      <c r="P17" s="5">
        <v>0.4</v>
      </c>
      <c r="Q17" s="5">
        <v>0.8</v>
      </c>
      <c r="R17" s="4" t="s">
        <v>37</v>
      </c>
      <c r="S17" s="5">
        <v>0.6</v>
      </c>
      <c r="T17" s="5">
        <v>1</v>
      </c>
      <c r="U17" s="5">
        <v>0.3</v>
      </c>
      <c r="V17" s="5">
        <v>0.3</v>
      </c>
      <c r="W17" s="4" t="s">
        <v>37</v>
      </c>
      <c r="X17" s="5">
        <v>0.2</v>
      </c>
      <c r="Y17" s="5">
        <v>0.2</v>
      </c>
      <c r="Z17" s="5">
        <v>0.4</v>
      </c>
      <c r="AA17" s="5">
        <v>0.2</v>
      </c>
      <c r="AB17">
        <v>641.14</v>
      </c>
    </row>
    <row r="18" spans="1:28" x14ac:dyDescent="0.35">
      <c r="A18" s="3" t="s">
        <v>33</v>
      </c>
      <c r="B18" s="3"/>
      <c r="C18" s="5">
        <v>0.2</v>
      </c>
      <c r="D18" s="5">
        <v>0.3</v>
      </c>
      <c r="E18" s="5">
        <v>0.4</v>
      </c>
      <c r="F18" s="5">
        <v>0.9</v>
      </c>
      <c r="G18" s="5">
        <v>0.3</v>
      </c>
      <c r="H18" s="5">
        <v>0.7</v>
      </c>
      <c r="I18" s="5">
        <v>0.8</v>
      </c>
      <c r="J18" s="5">
        <v>0.1</v>
      </c>
      <c r="K18" s="5">
        <v>0.8</v>
      </c>
      <c r="L18" s="5">
        <v>0.3</v>
      </c>
      <c r="M18" s="5">
        <v>0.4</v>
      </c>
      <c r="N18" s="5">
        <v>0.2</v>
      </c>
      <c r="O18" s="5">
        <v>0.3</v>
      </c>
      <c r="P18" s="5">
        <v>0.2</v>
      </c>
      <c r="Q18" s="5">
        <v>0.7</v>
      </c>
      <c r="R18" s="3" t="s">
        <v>33</v>
      </c>
      <c r="S18" s="5">
        <v>0.3</v>
      </c>
      <c r="T18" s="5">
        <v>1</v>
      </c>
      <c r="U18" s="5">
        <v>0.2</v>
      </c>
      <c r="V18" s="5">
        <v>0.3</v>
      </c>
      <c r="W18" s="3" t="s">
        <v>33</v>
      </c>
      <c r="X18" s="5">
        <v>0.6</v>
      </c>
      <c r="Y18" s="5">
        <v>0.3</v>
      </c>
      <c r="Z18" s="5">
        <v>0.2</v>
      </c>
      <c r="AA18" s="5">
        <v>0.1</v>
      </c>
      <c r="AB18">
        <v>1127.92</v>
      </c>
    </row>
    <row r="19" spans="1:28" x14ac:dyDescent="0.35">
      <c r="A19" s="4" t="s">
        <v>57</v>
      </c>
      <c r="B19" s="4"/>
      <c r="C19" s="3">
        <v>0.6</v>
      </c>
      <c r="D19" s="3">
        <v>0.8</v>
      </c>
      <c r="E19" s="3">
        <v>0.9</v>
      </c>
      <c r="F19" s="3">
        <v>0.3</v>
      </c>
      <c r="G19" s="3">
        <v>0.1</v>
      </c>
      <c r="H19" s="3">
        <v>0.3</v>
      </c>
      <c r="I19" s="3">
        <v>0.9</v>
      </c>
      <c r="J19" s="3">
        <v>0.1</v>
      </c>
      <c r="K19" s="3">
        <v>1</v>
      </c>
      <c r="L19" s="3">
        <v>0.8</v>
      </c>
      <c r="M19" s="3">
        <v>0.1</v>
      </c>
      <c r="N19" s="3">
        <v>0.1</v>
      </c>
      <c r="O19" s="3">
        <v>0.2</v>
      </c>
      <c r="P19" s="3">
        <v>0.7</v>
      </c>
      <c r="Q19" s="3">
        <v>1</v>
      </c>
      <c r="R19" s="4" t="s">
        <v>57</v>
      </c>
      <c r="S19" s="3">
        <v>0.3</v>
      </c>
      <c r="T19" s="3">
        <v>0.9</v>
      </c>
      <c r="U19" s="3">
        <v>0.3</v>
      </c>
      <c r="V19" s="3">
        <v>0.2</v>
      </c>
      <c r="W19" s="4" t="s">
        <v>57</v>
      </c>
      <c r="X19" s="3">
        <v>0.1</v>
      </c>
      <c r="Y19" s="3">
        <v>0.3</v>
      </c>
      <c r="Z19" s="3">
        <v>0.4</v>
      </c>
      <c r="AA19" s="3">
        <v>0.2</v>
      </c>
      <c r="AB19">
        <v>803.62</v>
      </c>
    </row>
    <row r="20" spans="1:28" x14ac:dyDescent="0.35">
      <c r="A20" s="17" t="s">
        <v>43</v>
      </c>
      <c r="B20" s="17"/>
      <c r="C20" s="5">
        <v>0.1</v>
      </c>
      <c r="D20" s="5">
        <v>0.3</v>
      </c>
      <c r="E20" s="5">
        <v>0.6</v>
      </c>
      <c r="F20" s="5">
        <v>0.8</v>
      </c>
      <c r="G20" s="5">
        <v>0.1</v>
      </c>
      <c r="H20" s="5">
        <v>0.6</v>
      </c>
      <c r="I20" s="5">
        <v>0.8</v>
      </c>
      <c r="J20" s="5">
        <v>0.5</v>
      </c>
      <c r="K20" s="5">
        <v>0.5</v>
      </c>
      <c r="L20" s="5">
        <v>0.4</v>
      </c>
      <c r="M20" s="5">
        <v>0.3</v>
      </c>
      <c r="N20" s="5">
        <v>0.3</v>
      </c>
      <c r="O20" s="5">
        <v>0.3</v>
      </c>
      <c r="P20" s="5">
        <v>0.5</v>
      </c>
      <c r="Q20" s="5">
        <v>0.6</v>
      </c>
      <c r="R20" s="17" t="s">
        <v>43</v>
      </c>
      <c r="S20" s="5">
        <v>0.3</v>
      </c>
      <c r="T20" s="5">
        <v>0.8</v>
      </c>
      <c r="U20" s="5">
        <v>0.1</v>
      </c>
      <c r="V20" s="5">
        <v>0.1</v>
      </c>
      <c r="W20" s="17" t="s">
        <v>43</v>
      </c>
      <c r="X20" s="5">
        <v>0.7</v>
      </c>
      <c r="Y20" s="5">
        <v>0.1</v>
      </c>
      <c r="Z20" s="5">
        <v>0.4</v>
      </c>
      <c r="AA20" s="5">
        <v>0.1</v>
      </c>
      <c r="AB20">
        <v>939.92</v>
      </c>
    </row>
    <row r="21" spans="1:28" x14ac:dyDescent="0.35">
      <c r="A21" s="3" t="s">
        <v>42</v>
      </c>
      <c r="B21" s="3"/>
      <c r="C21" s="6">
        <v>0.3</v>
      </c>
      <c r="D21" s="6">
        <v>0.5</v>
      </c>
      <c r="E21" s="6">
        <v>0.8</v>
      </c>
      <c r="F21" s="6">
        <v>0.5</v>
      </c>
      <c r="G21" s="6">
        <v>0.6</v>
      </c>
      <c r="H21" s="6">
        <v>0.4</v>
      </c>
      <c r="I21" s="6">
        <v>0.4</v>
      </c>
      <c r="J21" s="6">
        <v>0.1</v>
      </c>
      <c r="K21" s="6">
        <v>0.7</v>
      </c>
      <c r="L21" s="6">
        <v>0.4</v>
      </c>
      <c r="M21" s="6">
        <v>0.3</v>
      </c>
      <c r="N21" s="6">
        <v>0.1</v>
      </c>
      <c r="O21" s="6">
        <v>0.5</v>
      </c>
      <c r="P21" s="6">
        <v>0.4</v>
      </c>
      <c r="Q21" s="6">
        <v>0.6</v>
      </c>
      <c r="R21" s="3" t="s">
        <v>42</v>
      </c>
      <c r="S21" s="6">
        <v>0.3</v>
      </c>
      <c r="T21" s="6">
        <v>1</v>
      </c>
      <c r="U21" s="6">
        <v>0.1</v>
      </c>
      <c r="V21" s="6">
        <v>0.2</v>
      </c>
      <c r="W21" s="3" t="s">
        <v>42</v>
      </c>
      <c r="X21" s="6">
        <v>0.2</v>
      </c>
      <c r="Y21" s="6">
        <v>0.2</v>
      </c>
      <c r="Z21" s="6">
        <v>0.5</v>
      </c>
      <c r="AA21" s="6">
        <v>0.1</v>
      </c>
      <c r="AB21">
        <v>771.81</v>
      </c>
    </row>
    <row r="22" spans="1:28" x14ac:dyDescent="0.35">
      <c r="A22" s="3" t="s">
        <v>36</v>
      </c>
      <c r="B22" s="3"/>
      <c r="C22" s="6">
        <v>0.6</v>
      </c>
      <c r="D22" s="6">
        <v>0.6</v>
      </c>
      <c r="E22" s="6">
        <v>0.9</v>
      </c>
      <c r="F22" s="6">
        <v>0.9</v>
      </c>
      <c r="G22" s="6">
        <v>0.6</v>
      </c>
      <c r="H22" s="6">
        <v>0.3</v>
      </c>
      <c r="I22" s="6">
        <v>0.4</v>
      </c>
      <c r="J22" s="6">
        <v>0.3</v>
      </c>
      <c r="K22" s="6">
        <v>0.3</v>
      </c>
      <c r="L22" s="6">
        <v>0.3</v>
      </c>
      <c r="M22" s="6">
        <v>0.1</v>
      </c>
      <c r="N22" s="6">
        <v>0.1</v>
      </c>
      <c r="O22" s="6">
        <v>0.4</v>
      </c>
      <c r="P22" s="6">
        <v>0.4</v>
      </c>
      <c r="Q22" s="6">
        <v>0.8</v>
      </c>
      <c r="R22" s="3" t="s">
        <v>36</v>
      </c>
      <c r="S22" s="6">
        <v>0.4</v>
      </c>
      <c r="T22" s="6">
        <v>0.9</v>
      </c>
      <c r="U22" s="6">
        <v>0.4</v>
      </c>
      <c r="V22" s="6">
        <v>0.3</v>
      </c>
      <c r="W22" s="3" t="s">
        <v>36</v>
      </c>
      <c r="X22" s="6">
        <v>0.5</v>
      </c>
      <c r="Y22" s="6">
        <v>0.2</v>
      </c>
      <c r="Z22" s="6">
        <v>0.8</v>
      </c>
      <c r="AA22" s="6">
        <v>0.4</v>
      </c>
      <c r="AB22">
        <v>1266.79</v>
      </c>
    </row>
    <row r="23" spans="1:28" x14ac:dyDescent="0.35">
      <c r="A23" s="4" t="s">
        <v>55</v>
      </c>
      <c r="B23" s="4"/>
      <c r="C23" s="3">
        <v>0.2</v>
      </c>
      <c r="D23" s="3">
        <v>0.2</v>
      </c>
      <c r="E23" s="3">
        <v>0.7</v>
      </c>
      <c r="F23" s="3">
        <v>0.5</v>
      </c>
      <c r="G23" s="3">
        <v>0.6</v>
      </c>
      <c r="H23" s="3">
        <v>0.3</v>
      </c>
      <c r="I23" s="3">
        <v>0.6</v>
      </c>
      <c r="J23" s="3">
        <v>0.2</v>
      </c>
      <c r="K23" s="3">
        <v>0.6</v>
      </c>
      <c r="L23" s="3">
        <v>0.5</v>
      </c>
      <c r="M23" s="3">
        <v>0.5</v>
      </c>
      <c r="N23" s="3">
        <v>0.2</v>
      </c>
      <c r="O23" s="3">
        <v>0.8</v>
      </c>
      <c r="P23" s="3">
        <v>0.4</v>
      </c>
      <c r="Q23" s="3">
        <v>0.6</v>
      </c>
      <c r="R23" s="4" t="s">
        <v>55</v>
      </c>
      <c r="S23" s="3">
        <v>0.3</v>
      </c>
      <c r="T23" s="3">
        <v>0.6</v>
      </c>
      <c r="U23" s="3">
        <v>0.3</v>
      </c>
      <c r="V23" s="3">
        <v>0.4</v>
      </c>
      <c r="W23" s="4" t="s">
        <v>55</v>
      </c>
      <c r="X23" s="3">
        <v>0.5</v>
      </c>
      <c r="Y23" s="3">
        <v>0.3</v>
      </c>
      <c r="Z23" s="3">
        <v>0.2</v>
      </c>
      <c r="AA23" s="3">
        <v>0.1</v>
      </c>
      <c r="AB23">
        <v>828.46</v>
      </c>
    </row>
    <row r="24" spans="1:28" x14ac:dyDescent="0.35">
      <c r="A24" s="3" t="s">
        <v>34</v>
      </c>
      <c r="B24" s="3"/>
      <c r="C24" s="6">
        <v>0.7</v>
      </c>
      <c r="D24" s="6">
        <v>0.9</v>
      </c>
      <c r="E24" s="6">
        <v>0.7</v>
      </c>
      <c r="F24" s="6">
        <v>0.3</v>
      </c>
      <c r="G24" s="6">
        <v>0.9</v>
      </c>
      <c r="H24" s="6">
        <v>0.2</v>
      </c>
      <c r="I24" s="6">
        <v>0.6</v>
      </c>
      <c r="J24" s="6">
        <v>0.7</v>
      </c>
      <c r="K24" s="6">
        <v>0.4</v>
      </c>
      <c r="L24" s="6">
        <v>0.6</v>
      </c>
      <c r="M24" s="6">
        <v>0.4</v>
      </c>
      <c r="N24" s="6">
        <v>0.7</v>
      </c>
      <c r="O24" s="6">
        <v>0.7</v>
      </c>
      <c r="P24" s="6">
        <v>0.5</v>
      </c>
      <c r="Q24" s="6">
        <v>0.4</v>
      </c>
      <c r="R24" s="3" t="s">
        <v>34</v>
      </c>
      <c r="S24" s="6">
        <v>0.4</v>
      </c>
      <c r="T24" s="6">
        <v>0.7</v>
      </c>
      <c r="U24" s="6">
        <v>0.6</v>
      </c>
      <c r="V24" s="6">
        <v>0.4</v>
      </c>
      <c r="W24" s="3" t="s">
        <v>34</v>
      </c>
      <c r="X24" s="6">
        <v>0.5</v>
      </c>
      <c r="Y24" s="6">
        <v>0.3</v>
      </c>
      <c r="Z24" s="6">
        <v>0.7</v>
      </c>
      <c r="AA24" s="6">
        <v>0.5</v>
      </c>
      <c r="AB24">
        <v>1250.0999999999999</v>
      </c>
    </row>
    <row r="25" spans="1:28" x14ac:dyDescent="0.35">
      <c r="A25" s="3" t="s">
        <v>58</v>
      </c>
      <c r="B25" s="3"/>
      <c r="C25" s="4">
        <v>0.3</v>
      </c>
      <c r="D25" s="4">
        <v>0.2</v>
      </c>
      <c r="E25" s="4">
        <v>0.9</v>
      </c>
      <c r="F25" s="4">
        <v>0.2</v>
      </c>
      <c r="G25" s="4">
        <v>0.6</v>
      </c>
      <c r="H25" s="4">
        <v>0.9</v>
      </c>
      <c r="I25" s="4">
        <v>1</v>
      </c>
      <c r="J25" s="4">
        <v>0.3</v>
      </c>
      <c r="K25" s="4">
        <v>0.5</v>
      </c>
      <c r="L25" s="4">
        <v>0.2</v>
      </c>
      <c r="M25" s="4">
        <v>0.2</v>
      </c>
      <c r="N25" s="4">
        <v>0.3</v>
      </c>
      <c r="O25" s="4">
        <v>0.8</v>
      </c>
      <c r="P25" s="4">
        <v>0.8</v>
      </c>
      <c r="Q25" s="4">
        <v>0.9</v>
      </c>
      <c r="R25" s="3" t="s">
        <v>58</v>
      </c>
      <c r="S25" s="4">
        <v>0.2</v>
      </c>
      <c r="T25" s="4">
        <v>0.2</v>
      </c>
      <c r="U25" s="4">
        <v>0.3</v>
      </c>
      <c r="V25" s="4">
        <v>0.5</v>
      </c>
      <c r="W25" s="3" t="s">
        <v>58</v>
      </c>
      <c r="X25" s="4">
        <v>0.1</v>
      </c>
      <c r="Y25" s="4">
        <v>0.2</v>
      </c>
      <c r="Z25" s="4">
        <v>0.4</v>
      </c>
      <c r="AA25" s="4">
        <v>0.2</v>
      </c>
      <c r="AB25">
        <v>757.59</v>
      </c>
    </row>
    <row r="26" spans="1:28" x14ac:dyDescent="0.35">
      <c r="A26" s="3" t="s">
        <v>56</v>
      </c>
      <c r="B26" s="3"/>
      <c r="C26" s="4">
        <v>0.5</v>
      </c>
      <c r="D26" s="4">
        <v>0.2</v>
      </c>
      <c r="E26" s="4">
        <v>0.7</v>
      </c>
      <c r="F26" s="4">
        <v>0.8</v>
      </c>
      <c r="G26" s="4">
        <v>0.3</v>
      </c>
      <c r="H26" s="4">
        <v>0.7</v>
      </c>
      <c r="I26" s="4">
        <v>0.6</v>
      </c>
      <c r="J26" s="4">
        <v>0.5</v>
      </c>
      <c r="K26" s="4">
        <v>0.5</v>
      </c>
      <c r="L26" s="4">
        <v>0.2</v>
      </c>
      <c r="M26" s="4">
        <v>0.2</v>
      </c>
      <c r="N26" s="4">
        <v>0.8</v>
      </c>
      <c r="O26" s="4">
        <v>0.3</v>
      </c>
      <c r="P26" s="4">
        <v>0.5</v>
      </c>
      <c r="Q26" s="4">
        <v>0.9</v>
      </c>
      <c r="R26" s="3" t="s">
        <v>56</v>
      </c>
      <c r="S26" s="4">
        <v>0.3</v>
      </c>
      <c r="T26" s="4">
        <v>0.5</v>
      </c>
      <c r="U26" s="4">
        <v>0.2</v>
      </c>
      <c r="V26" s="4">
        <v>0.3</v>
      </c>
      <c r="W26" s="3" t="s">
        <v>56</v>
      </c>
      <c r="X26" s="4">
        <v>0.5</v>
      </c>
      <c r="Y26" s="4">
        <v>0.1</v>
      </c>
      <c r="Z26" s="4">
        <v>0.1</v>
      </c>
      <c r="AA26" s="4">
        <v>0.1</v>
      </c>
      <c r="AB26">
        <v>1394.13</v>
      </c>
    </row>
    <row r="27" spans="1:28" x14ac:dyDescent="0.35">
      <c r="A27" s="3" t="s">
        <v>44</v>
      </c>
      <c r="B27" s="3"/>
      <c r="C27" s="6">
        <v>0.6</v>
      </c>
      <c r="D27" s="6">
        <v>0.4</v>
      </c>
      <c r="E27" s="6">
        <v>0.9</v>
      </c>
      <c r="F27" s="6">
        <v>0.7</v>
      </c>
      <c r="G27" s="6">
        <v>0.8</v>
      </c>
      <c r="H27" s="6">
        <v>0.4</v>
      </c>
      <c r="I27" s="6">
        <v>0.8</v>
      </c>
      <c r="J27" s="6">
        <v>0.6</v>
      </c>
      <c r="K27" s="6">
        <v>0.7</v>
      </c>
      <c r="L27" s="6">
        <v>0.5</v>
      </c>
      <c r="M27" s="6">
        <v>0.5</v>
      </c>
      <c r="N27" s="6">
        <v>0.8</v>
      </c>
      <c r="O27" s="6">
        <v>0.6</v>
      </c>
      <c r="P27" s="6">
        <v>0.2</v>
      </c>
      <c r="Q27" s="6">
        <v>0.6</v>
      </c>
      <c r="R27" s="3" t="s">
        <v>44</v>
      </c>
      <c r="S27" s="6">
        <v>0.4</v>
      </c>
      <c r="T27" s="6">
        <v>0.9</v>
      </c>
      <c r="U27" s="6">
        <v>0.4</v>
      </c>
      <c r="V27" s="6">
        <v>0.2</v>
      </c>
      <c r="W27" s="3" t="s">
        <v>44</v>
      </c>
      <c r="X27" s="6">
        <v>0.8</v>
      </c>
      <c r="Y27" s="6">
        <v>0.6</v>
      </c>
      <c r="Z27" s="6">
        <v>0.8</v>
      </c>
      <c r="AA27" s="6">
        <v>0.4</v>
      </c>
      <c r="AB27">
        <v>1333.71</v>
      </c>
    </row>
    <row r="28" spans="1:28" x14ac:dyDescent="0.35">
      <c r="A28" s="3" t="s">
        <v>54</v>
      </c>
      <c r="B28" s="3"/>
      <c r="C28" s="4">
        <v>0.2</v>
      </c>
      <c r="D28" s="4">
        <v>0.6</v>
      </c>
      <c r="E28" s="4">
        <v>0.8</v>
      </c>
      <c r="F28" s="4">
        <v>0.3</v>
      </c>
      <c r="G28" s="4">
        <v>0.6</v>
      </c>
      <c r="H28" s="4">
        <v>0.1</v>
      </c>
      <c r="I28" s="4">
        <v>0.4</v>
      </c>
      <c r="J28" s="4">
        <v>0.5</v>
      </c>
      <c r="K28" s="4">
        <v>0.5</v>
      </c>
      <c r="L28" s="4">
        <v>0.1</v>
      </c>
      <c r="M28" s="4">
        <v>0.1</v>
      </c>
      <c r="N28" s="4">
        <v>0.4</v>
      </c>
      <c r="O28" s="4">
        <v>0.3</v>
      </c>
      <c r="P28" s="4">
        <v>0.3</v>
      </c>
      <c r="Q28" s="4">
        <v>0.9</v>
      </c>
      <c r="R28" s="3" t="s">
        <v>54</v>
      </c>
      <c r="S28" s="4">
        <v>0.4</v>
      </c>
      <c r="T28" s="4">
        <v>0.8</v>
      </c>
      <c r="U28" s="4">
        <v>0.9</v>
      </c>
      <c r="V28" s="4">
        <v>0.3</v>
      </c>
      <c r="W28" s="3" t="s">
        <v>54</v>
      </c>
      <c r="X28" s="4">
        <v>0.5</v>
      </c>
      <c r="Y28" s="4">
        <v>0.3</v>
      </c>
      <c r="Z28" s="4">
        <v>0.9</v>
      </c>
      <c r="AA28" s="4">
        <v>0.1</v>
      </c>
      <c r="AB28">
        <v>1200.1400000000001</v>
      </c>
    </row>
    <row r="29" spans="1:28" x14ac:dyDescent="0.35">
      <c r="A29" s="16" t="s">
        <v>40</v>
      </c>
      <c r="B29" s="16"/>
      <c r="C29" s="6">
        <v>0.4</v>
      </c>
      <c r="D29" s="6">
        <v>0.3</v>
      </c>
      <c r="E29" s="6">
        <v>0.8</v>
      </c>
      <c r="F29" s="6">
        <v>0.5</v>
      </c>
      <c r="G29" s="6">
        <v>0.7</v>
      </c>
      <c r="H29" s="6">
        <v>0.2</v>
      </c>
      <c r="I29" s="6">
        <v>0.4</v>
      </c>
      <c r="J29" s="6">
        <v>0.6</v>
      </c>
      <c r="K29" s="6">
        <v>0.3</v>
      </c>
      <c r="L29" s="6">
        <v>0.3</v>
      </c>
      <c r="M29" s="6">
        <v>0.4</v>
      </c>
      <c r="N29" s="6">
        <v>0.4</v>
      </c>
      <c r="O29" s="6">
        <v>0.7</v>
      </c>
      <c r="P29" s="6">
        <v>0.2</v>
      </c>
      <c r="Q29" s="6">
        <v>0.6</v>
      </c>
      <c r="R29" s="16" t="s">
        <v>40</v>
      </c>
      <c r="S29" s="6">
        <v>0.4</v>
      </c>
      <c r="T29" s="6">
        <v>0.5</v>
      </c>
      <c r="U29" s="6">
        <v>0.3</v>
      </c>
      <c r="V29" s="6">
        <v>0.5</v>
      </c>
      <c r="W29" s="16" t="s">
        <v>40</v>
      </c>
      <c r="X29" s="6">
        <v>0.2</v>
      </c>
      <c r="Y29" s="6">
        <v>0.3</v>
      </c>
      <c r="Z29" s="6">
        <v>0.5</v>
      </c>
      <c r="AA29" s="6">
        <v>0.3</v>
      </c>
      <c r="AB29">
        <v>1276.5</v>
      </c>
    </row>
    <row r="30" spans="1:28" x14ac:dyDescent="0.35">
      <c r="B30" s="7"/>
    </row>
    <row r="31" spans="1:28" x14ac:dyDescent="0.3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8" x14ac:dyDescent="0.3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2:25" x14ac:dyDescent="0.3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2:25" x14ac:dyDescent="0.3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2:25" x14ac:dyDescent="0.3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2:25" x14ac:dyDescent="0.3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2:25" x14ac:dyDescent="0.3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2:25" x14ac:dyDescent="0.3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2:25" x14ac:dyDescent="0.3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2:25" x14ac:dyDescent="0.3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2:25" x14ac:dyDescent="0.3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2:25" x14ac:dyDescent="0.3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2:25" x14ac:dyDescent="0.3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2:25" x14ac:dyDescent="0.3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2:25" x14ac:dyDescent="0.3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2:25" x14ac:dyDescent="0.3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BIS-10</vt:lpstr>
      <vt:lpstr>BPS</vt:lpstr>
      <vt:lpstr>Perso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ManipEcranTactile</dc:creator>
  <cp:lastModifiedBy>Mathilde Legrand</cp:lastModifiedBy>
  <dcterms:created xsi:type="dcterms:W3CDTF">2022-02-21T12:59:48Z</dcterms:created>
  <dcterms:modified xsi:type="dcterms:W3CDTF">2022-04-07T13:25:16Z</dcterms:modified>
</cp:coreProperties>
</file>