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22ML/"/>
    </mc:Choice>
  </mc:AlternateContent>
  <xr:revisionPtr revIDLastSave="19" documentId="13_ncr:1_{C8736326-356E-4C86-941F-1C3F3EA4EC50}" xr6:coauthVersionLast="47" xr6:coauthVersionMax="47" xr10:uidLastSave="{E00FAF6F-E586-4DC7-BA2A-9FC18BC31C51}"/>
  <bookViews>
    <workbookView xWindow="-110" yWindow="490" windowWidth="19420" windowHeight="10420" xr2:uid="{00000000-000D-0000-FFFF-FFFF00000000}"/>
  </bookViews>
  <sheets>
    <sheet name="psych_RFT_RT_sub-22ML (2)" sheetId="2" r:id="rId1"/>
    <sheet name="psych_RFT_RT_sub-22ML" sheetId="1" r:id="rId2"/>
  </sheets>
  <definedNames>
    <definedName name="DonnéesExternes_1" localSheetId="0" hidden="1">'psych_RFT_RT_sub-22ML (2)'!$A$1:$S$14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M18" i="2"/>
  <c r="C18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B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B17" i="2"/>
  <c r="B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sych_RFT_RT_sub-22ML" description="Connexion à la requête « psych_RFT_RT_sub-22ML » dans le classeur." type="5" refreshedVersion="7" background="1" saveData="1">
    <dbPr connection="Provider=Microsoft.Mashup.OleDb.1;Data Source=$Workbook$;Location=psych_RFT_RT_sub-22ML;Extended Properties=&quot;&quot;" command="SELECT * FROM [psych_RFT_RT_sub-22ML]"/>
  </connection>
</connections>
</file>

<file path=xl/sharedStrings.xml><?xml version="1.0" encoding="utf-8"?>
<sst xmlns="http://schemas.openxmlformats.org/spreadsheetml/2006/main" count="51" uniqueCount="50">
  <si>
    <t>Essai,Cond_0 -7/-45,Cond_1 -4/-40,Cond_2 -2/-35,Cond_3 -1/-30,Cond_4 0/-25,Cond_5 1/-20,Cond_6 2/-15,Cond_7 4/-10,Cond_8 7/-5,Cond_9 -7/0,Cond_10 -4/5,Cond_11 -2/10,Cond_12 -1/15,Cond_13 0/20,Cond_14 1/25,Cond_15 2/30,Cond_16 4/35,Cond_17 7/40</t>
  </si>
  <si>
    <t>Essai1,0.34284169995225966,0.5687939999625087,0.4878810999216512,0.40645720006432384,0.6782083000289276,0.5200579999946058,0.5055584000656381,0.5370336999185383,0.3149094000691548,0.29752799996640533,0.552687400020659,0.45744730008300394,0.6017641000216827,1.0991691999370232,0.8083009000401944,0.9489347999915481,0.5363212999654934,0.5536313001066446</t>
  </si>
  <si>
    <t>Essai2,0.2505894999485463,0.6150273999664932,0.4400526999961585,0.8577584000304341,0.8594260000390932,0.4258586000651121,0.5351254000561312,0.2672811000375077,0.3459925999632105,0.2806907999329269,0.5198084999574348,0.31037259998265654,0.5833946999628097,0.9068282999796793,0.39261620002798736,0.3935899999924004,0.3306647000135854,0.3447780000278726</t>
  </si>
  <si>
    <t>Essai3,0.33024160005152225,0.2651596999494359,0.7138969999505207,0.5208183999639004,0.4735375000163913,0.5359815000556409,0.40967140009161085,0.23341400001663715,0.3134899000870064,0.4887566000688821,0.2826583000132814,0.26616009999997914,0.5385521999560297,0.34598759992513806,0.5375103999394923,1.176301799947396,0.2646752999862656,0.19962780002970248</t>
  </si>
  <si>
    <t>Essai4,0.32829360000323504,0.40965559997130185,0.32489500008523464,0.6974851000122726,0.48727929999586195,0.3459586000535637,0.504216399975121,0.2822627999121323,0.18619829998351634,0.42693199997302145,0.36078929994255304,0.3758618999272585,0.39192790002562106,0.3787684999406338,0.6494438000954688,0.5689149999525398,0.3309422000311315,0.2969764999579638</t>
  </si>
  <si>
    <t>Essai5,0.4267111000372097,0.5395464000757784,0.33036820008419454,0.5538068999303505,0.3628331000218168,0.6031844000099227,0.49957829993218184,0.2958832000149414,0.2829630000051111,0.26582249999046326,0.35710080002900213,6.873345599975437,0.2826762000331655,0.37817729997914284,0.43970580003224313,0.6220802000025287,0.5660802000202239,0.4889962999150157</t>
  </si>
  <si>
    <t>Essai6,0.6335609999950975,0.40948729997035116,0.5178670999594033,0.329279400059022,1.21046590001788,0.3777600000612438,0.4071647000964731,0.327655200031586,0.23247199994511902,0.21855899994261563,0.24843000003602356,0.3943762000417337,0.2655078999232501,0.5221052999841049,0.5371235000202432,0.3922392000677064,0.3461964000016451,0.28302490001078695</t>
  </si>
  <si>
    <t>Essai7,0.24926649988628924,0.34432250005193055,0.42579489992931485,0.4911129999672994,0.6155536000151187,0.34486830001696944,0.41018690005876124,0.28197010001167655,0.2486628000624478,0.31279200001154095,0.2333450000733137,0.5832175000105053,0.3134018999990076,0.6967335999943316,0.6000172999920323,0.45489850000012666,0.23324990004766732,0.31441009999252856</t>
  </si>
  <si>
    <t>Essai8,0.2667887000134215,0.3124726000241935,0.3629266999196261,0.9385754999238998,0.6780791999772191,0.4418294000206515,0.299000300001353,0.2662494999822229,0.3281957000726834,0.36299729999154806,0.36116800003219396,0.36225879995618016,0.37663629988674074,0.4273438999662176,0.32712760008871555,0.9085950000444427,0.5215729000046849,0.31389969994779676</t>
  </si>
  <si>
    <t>Essai9,0.280259000021033,0.2958633000962436,0.7453767999541014,0.6492297000950202,0.538867500028573,0.3775552000151947,0.44218760007061064,0.34418469993397593,0.18346420000307262,0.20098850002977997,0.29664820001926273,0.29729080002289265,0.3587066000327468,0.5075857999036089,0.4418710999889299,0.4083452000049874,0.4429711999837309,0.24781490000896156</t>
  </si>
  <si>
    <t>Essai10,0.28325829992536455,0.36377230007201433,0.3793454999104142,0.5691467999713495,0.8094760000240058,0.4094473000150174,0.29838970000855625,0.39471580006647855,0.2805332000134513,0.26505779998842627,0.25148850004188716,0.31512219994328916,0.6974401000188664,0.48903399996925145,0.6321849999949336,0.3635255000554025,0.5864996999735013,0.503857099916786</t>
  </si>
  <si>
    <t>Essai11,0.3132591999601573,0.28237580007407814,0.2640619999729097,0.730940300039947,0.45609639992471784,0.3781811000080779,0.457623100024648,0.42569959990214556,0.3454223000444472,0.2812172999838367,0.39522019994910806,0.34533319994807243,0.3626727999653667,0.9543348000152037,0.3612047000788152,0.31195510004181415,0.29686470003798604,0.3940014000982046</t>
  </si>
  <si>
    <t>Essai12,0.3770880999509245,0.633066099951975,0.4258604000788182,0.5069443000247702,0.5545044000027701,0.5054671999532729,0.3615969999227673,0.45433709991630167,0.17173539998475462,0.31196069996804,0.2980007999576628,0.4733486999757588,0.5378313000546768,0.4895601000171155,0.5862702999729663,0.5376086999895051,0.36200349999126047,0.2674889999907464</t>
  </si>
  <si>
    <t>Essai13,0.32938170002307743,0.2626252000918612,0.44253870006650686,0.42489619995467365,0.7587993000634015,0.5213761999038979,0.3308901999844238,0.31492190004792064,0.16964839992579073,0.3249121999833733,0.21830170007888228,0.21910520002711564,0.4093661999795586,0.2649099000263959,0.4735085000284016,0.3589813000289723,0.21844339999370277,0.2980235000140965</t>
  </si>
  <si>
    <t>Essai</t>
  </si>
  <si>
    <t>Cond_0 -7/-45</t>
  </si>
  <si>
    <t>Cond_1 -4/-40</t>
  </si>
  <si>
    <t>Cond_2 -2/-35</t>
  </si>
  <si>
    <t>Cond_3 -1/-30</t>
  </si>
  <si>
    <t>Cond_4 0/-25</t>
  </si>
  <si>
    <t>Cond_5 1/-20</t>
  </si>
  <si>
    <t>Cond_6 2/-15</t>
  </si>
  <si>
    <t>Cond_7 4/-10</t>
  </si>
  <si>
    <t>Cond_8 7/-5</t>
  </si>
  <si>
    <t>Cond_9 -7/0</t>
  </si>
  <si>
    <t>Cond_10 -4/5</t>
  </si>
  <si>
    <t>Cond_11 -2/10</t>
  </si>
  <si>
    <t>Cond_12 -1/15</t>
  </si>
  <si>
    <t>Cond_13 0/20</t>
  </si>
  <si>
    <t>Cond_14 1/25</t>
  </si>
  <si>
    <t>Cond_15 2/30</t>
  </si>
  <si>
    <t>Cond_16 4/35</t>
  </si>
  <si>
    <t>Cond_17 7/40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</si>
  <si>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</si>
  <si>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</si>
  <si>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</si>
  <si>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</si>
  <si>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</si>
  <si>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</si>
  <si>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</si>
  <si>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</si>
  <si>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</si>
  <si>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</si>
  <si>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</si>
  <si>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</si>
  <si>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</si>
  <si>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Moyenne</t>
  </si>
  <si>
    <t>ET</t>
  </si>
  <si>
    <t>CV</t>
  </si>
  <si>
    <t>moyCV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</si>
</sst>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'psych_RFT_RT_sub-22ML (2)'!$B$15</c:f>
              <c:numCache>
                <c:formatCode>0.00</c:formatCode>
                <c:ptCount val="1"/>
                <c:pt idx="0">
                  <c:v>0.33934923075139484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6-436F-92D4-B4D4B9900C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'psych_RFT_RT_sub-22ML (2)'!$C$15</c:f>
              <c:numCache>
                <c:formatCode>0.00</c:formatCode>
                <c:ptCount val="1"/>
                <c:pt idx="0">
                  <c:v>0.40785909232755085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6-436F-92D4-B4D4B9900C8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'psych_RFT_RT_sub-22ML (2)'!$D$15</c:f>
              <c:numCache>
                <c:formatCode>0.00</c:formatCode>
                <c:ptCount val="1"/>
                <c:pt idx="0">
                  <c:v>0.45083585383298835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6-436F-92D4-B4D4B9900C8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'psych_RFT_RT_sub-22ML (2)'!$E$15</c:f>
              <c:numCache>
                <c:formatCode>0.00</c:formatCode>
                <c:ptCount val="1"/>
                <c:pt idx="0">
                  <c:v>0.59049624615671215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6-436F-92D4-B4D4B9900C8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'psych_RFT_RT_sub-22ML (2)'!$F$15</c:f>
              <c:numCache>
                <c:formatCode>0.00</c:formatCode>
                <c:ptCount val="1"/>
                <c:pt idx="0">
                  <c:v>0.65254819231967454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6-436F-92D4-B4D4B9900C8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'psych_RFT_RT_sub-22ML (2)'!$G$15</c:f>
              <c:numCache>
                <c:formatCode>0.00</c:formatCode>
                <c:ptCount val="1"/>
                <c:pt idx="0">
                  <c:v>0.44519429232101249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6-436F-92D4-B4D4B9900C8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(2)'!$H$15</c:f>
              <c:numCache>
                <c:formatCode>0.00</c:formatCode>
                <c:ptCount val="1"/>
                <c:pt idx="0">
                  <c:v>0.42009149232986709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06-436F-92D4-B4D4B9900C8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(2)'!$I$15</c:f>
              <c:numCache>
                <c:formatCode>0.00</c:formatCode>
                <c:ptCount val="1"/>
                <c:pt idx="0">
                  <c:v>0.34043143844554291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06-436F-92D4-B4D4B9900C8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(2)'!$J$15</c:f>
              <c:numCache>
                <c:formatCode>0.00</c:formatCode>
                <c:ptCount val="1"/>
                <c:pt idx="0">
                  <c:v>0.26182209231998155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06-436F-92D4-B4D4B9900C8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(2)'!$K$15</c:f>
              <c:numCache>
                <c:formatCode>0.00</c:formatCode>
                <c:ptCount val="1"/>
                <c:pt idx="0">
                  <c:v>0.31063189998698876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06-436F-92D4-B4D4B9900C8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(2)'!$L$15</c:f>
              <c:numCache>
                <c:formatCode>0.00</c:formatCode>
                <c:ptCount val="1"/>
                <c:pt idx="0">
                  <c:v>0.33658820770394304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06-436F-92D4-B4D4B9900C8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(2)'!$M$15</c:f>
              <c:numCache>
                <c:formatCode>0.00</c:formatCode>
                <c:ptCount val="1"/>
                <c:pt idx="0">
                  <c:v>0.3666578749932034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06-436F-92D4-B4D4B9900C8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(2)'!$N$15</c:f>
              <c:numCache>
                <c:formatCode>0.00</c:formatCode>
                <c:ptCount val="1"/>
                <c:pt idx="0">
                  <c:v>0.43999063075842415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06-436F-92D4-B4D4B9900C8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(2)'!$O$15</c:f>
              <c:numCache>
                <c:formatCode>0.00</c:formatCode>
                <c:ptCount val="1"/>
                <c:pt idx="0">
                  <c:v>0.57388756151060272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06-436F-92D4-B4D4B9900C8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(2)'!$P$15</c:f>
              <c:numCache>
                <c:formatCode>0.00</c:formatCode>
                <c:ptCount val="1"/>
                <c:pt idx="0">
                  <c:v>0.52206808463849363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06-436F-92D4-B4D4B9900C8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(2)'!$Q$15</c:f>
              <c:numCache>
                <c:formatCode>0.00</c:formatCode>
                <c:ptCount val="1"/>
                <c:pt idx="0">
                  <c:v>0.57276694616302759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06-436F-92D4-B4D4B9900C8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(2)'!$R$15</c:f>
              <c:numCache>
                <c:formatCode>0.00</c:formatCode>
                <c:ptCount val="1"/>
                <c:pt idx="0">
                  <c:v>0.38742195385006711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06-436F-92D4-B4D4B9900C8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(2)'!$S$15</c:f>
              <c:numCache>
                <c:formatCode>0.00</c:formatCode>
                <c:ptCount val="1"/>
                <c:pt idx="0">
                  <c:v>0.34665619230900757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06-436F-92D4-B4D4B990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467232"/>
        <c:axId val="1287471392"/>
      </c:barChart>
      <c:catAx>
        <c:axId val="128746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471392"/>
        <c:crosses val="autoZero"/>
        <c:auto val="1"/>
        <c:lblAlgn val="ctr"/>
        <c:lblOffset val="100"/>
        <c:noMultiLvlLbl val="0"/>
      </c:catAx>
      <c:valAx>
        <c:axId val="12874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4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669925</xdr:colOff>
      <xdr:row>18</xdr:row>
      <xdr:rowOff>88900</xdr:rowOff>
    </xdr:from>
    <xdr:to>
      <xdr:col>18</xdr:col>
      <xdr:colOff>1165225</xdr:colOff>
      <xdr:row>33</xdr:row>
      <xdr:rowOff>69850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84310A-DA55-4353-9C93-789B60D8B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20">
    <queryTableFields count="19">
      <queryTableField id="1" name="Essai" tableColumnId="1"/>
      <queryTableField id="2" name="Cond_0 -7/-45" tableColumnId="2"/>
      <queryTableField id="3" name="Cond_1 -4/-40" tableColumnId="3"/>
      <queryTableField id="4" name="Cond_2 -2/-35" tableColumnId="4"/>
      <queryTableField id="5" name="Cond_3 -1/-30" tableColumnId="5"/>
      <queryTableField id="6" name="Cond_4 0/-25" tableColumnId="6"/>
      <queryTableField id="7" name="Cond_5 1/-20" tableColumnId="7"/>
      <queryTableField id="8" name="Cond_6 2/-15" tableColumnId="8"/>
      <queryTableField id="9" name="Cond_7 4/-10" tableColumnId="9"/>
      <queryTableField id="10" name="Cond_8 7/-5" tableColumnId="10"/>
      <queryTableField id="11" name="Cond_9 -7/0" tableColumnId="11"/>
      <queryTableField id="12" name="Cond_10 -4/5" tableColumnId="12"/>
      <queryTableField id="13" name="Cond_11 -2/10" tableColumnId="13"/>
      <queryTableField id="14" name="Cond_12 -1/15" tableColumnId="14"/>
      <queryTableField id="15" name="Cond_13 0/20" tableColumnId="15"/>
      <queryTableField id="16" name="Cond_14 1/25" tableColumnId="16"/>
      <queryTableField id="17" name="Cond_15 2/30" tableColumnId="17"/>
      <queryTableField id="18" name="Cond_16 4/35" tableColumnId="18"/>
      <queryTableField id="19" name="Cond_17 7/4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ych_RFT_RT_sub_22ML" displayName="psych_RFT_RT_sub_22ML" ref="A1:S15" tableType="queryTable" totalsRowCount="1" headerRowDxfId="39" dataDxfId="38">
  <autoFilter ref="A1:S14" xr:uid="{00000000-0009-0000-0100-000001000000}"/>
  <tableColumns count="19">
    <tableColumn id="1" xr3:uid="{00000000-0010-0000-0000-000001000000}" uniqueName="1" name="Essai" totalsRowLabel="Moyenne" queryTableFieldId="1" dataDxfId="37" totalsRowDxfId="18"/>
    <tableColumn id="2" xr3:uid="{00000000-0010-0000-0000-000002000000}" uniqueName="2" name="Cond_0 -7/-45" totalsRowFunction="custom" queryTableFieldId="2" dataDxfId="36" totalsRowDxfId="17">
      <totalsRowFormula>AVERAGE(psych_RFT_RT_sub_22ML[Cond_0 -7/-45])</totalsRowFormula>
    </tableColumn>
    <tableColumn id="3" xr3:uid="{00000000-0010-0000-0000-000003000000}" uniqueName="3" name="Cond_1 -4/-40" totalsRowFunction="custom" queryTableFieldId="3" dataDxfId="35" totalsRowDxfId="16">
      <totalsRowFormula>AVERAGE(psych_RFT_RT_sub_22ML[Cond_1 -4/-40])</totalsRowFormula>
    </tableColumn>
    <tableColumn id="4" xr3:uid="{00000000-0010-0000-0000-000004000000}" uniqueName="4" name="Cond_2 -2/-35" totalsRowFunction="custom" queryTableFieldId="4" dataDxfId="34" totalsRowDxfId="15">
      <totalsRowFormula>AVERAGE(psych_RFT_RT_sub_22ML[Cond_2 -2/-35])</totalsRowFormula>
    </tableColumn>
    <tableColumn id="5" xr3:uid="{00000000-0010-0000-0000-000005000000}" uniqueName="5" name="Cond_3 -1/-30" totalsRowFunction="custom" queryTableFieldId="5" dataDxfId="33" totalsRowDxfId="14">
      <totalsRowFormula>AVERAGE(psych_RFT_RT_sub_22ML[Cond_3 -1/-30])</totalsRowFormula>
    </tableColumn>
    <tableColumn id="6" xr3:uid="{00000000-0010-0000-0000-000006000000}" uniqueName="6" name="Cond_4 0/-25" totalsRowFunction="custom" queryTableFieldId="6" dataDxfId="32" totalsRowDxfId="13">
      <totalsRowFormula>AVERAGE(psych_RFT_RT_sub_22ML[Cond_4 0/-25])</totalsRowFormula>
    </tableColumn>
    <tableColumn id="7" xr3:uid="{00000000-0010-0000-0000-000007000000}" uniqueName="7" name="Cond_5 1/-20" totalsRowFunction="custom" queryTableFieldId="7" dataDxfId="31" totalsRowDxfId="12">
      <totalsRowFormula>AVERAGE(psych_RFT_RT_sub_22ML[Cond_5 1/-20])</totalsRowFormula>
    </tableColumn>
    <tableColumn id="8" xr3:uid="{00000000-0010-0000-0000-000008000000}" uniqueName="8" name="Cond_6 2/-15" totalsRowFunction="custom" queryTableFieldId="8" dataDxfId="30" totalsRowDxfId="11">
      <totalsRowFormula>AVERAGE(psych_RFT_RT_sub_22ML[Cond_6 2/-15])</totalsRowFormula>
    </tableColumn>
    <tableColumn id="9" xr3:uid="{00000000-0010-0000-0000-000009000000}" uniqueName="9" name="Cond_7 4/-10" totalsRowFunction="custom" queryTableFieldId="9" dataDxfId="29" totalsRowDxfId="10">
      <totalsRowFormula>AVERAGE(psych_RFT_RT_sub_22ML[Cond_7 4/-10])</totalsRowFormula>
    </tableColumn>
    <tableColumn id="10" xr3:uid="{00000000-0010-0000-0000-00000A000000}" uniqueName="10" name="Cond_8 7/-5" totalsRowFunction="custom" queryTableFieldId="10" dataDxfId="28" totalsRowDxfId="9">
      <totalsRowFormula>AVERAGE(psych_RFT_RT_sub_22ML[Cond_8 7/-5])</totalsRowFormula>
    </tableColumn>
    <tableColumn id="11" xr3:uid="{00000000-0010-0000-0000-00000B000000}" uniqueName="11" name="Cond_9 -7/0" totalsRowFunction="custom" queryTableFieldId="11" dataDxfId="27" totalsRowDxfId="8">
      <totalsRowFormula>AVERAGE(psych_RFT_RT_sub_22ML[Cond_9 -7/0])</totalsRowFormula>
    </tableColumn>
    <tableColumn id="12" xr3:uid="{00000000-0010-0000-0000-00000C000000}" uniqueName="12" name="Cond_10 -4/5" totalsRowFunction="custom" queryTableFieldId="12" dataDxfId="26" totalsRowDxfId="7">
      <totalsRowFormula>AVERAGE(psych_RFT_RT_sub_22ML[Cond_10 -4/5])</totalsRowFormula>
    </tableColumn>
    <tableColumn id="13" xr3:uid="{00000000-0010-0000-0000-00000D000000}" uniqueName="13" name="Cond_11 -2/10" totalsRowFunction="custom" queryTableFieldId="13" dataDxfId="25" totalsRowDxfId="6">
      <totalsRowFormula>AVERAGE(psych_RFT_RT_sub_22ML[Cond_11 -2/10])</totalsRowFormula>
    </tableColumn>
    <tableColumn id="14" xr3:uid="{00000000-0010-0000-0000-00000E000000}" uniqueName="14" name="Cond_12 -1/15" totalsRowFunction="custom" queryTableFieldId="14" dataDxfId="24" totalsRowDxfId="5">
      <totalsRowFormula>AVERAGE(psych_RFT_RT_sub_22ML[Cond_12 -1/15])</totalsRowFormula>
    </tableColumn>
    <tableColumn id="15" xr3:uid="{00000000-0010-0000-0000-00000F000000}" uniqueName="15" name="Cond_13 0/20" totalsRowFunction="custom" queryTableFieldId="15" dataDxfId="23" totalsRowDxfId="4">
      <totalsRowFormula>AVERAGE(psych_RFT_RT_sub_22ML[Cond_13 0/20])</totalsRowFormula>
    </tableColumn>
    <tableColumn id="16" xr3:uid="{00000000-0010-0000-0000-000010000000}" uniqueName="16" name="Cond_14 1/25" totalsRowFunction="custom" queryTableFieldId="16" dataDxfId="22" totalsRowDxfId="3">
      <totalsRowFormula>AVERAGE(psych_RFT_RT_sub_22ML[Cond_14 1/25])</totalsRowFormula>
    </tableColumn>
    <tableColumn id="17" xr3:uid="{00000000-0010-0000-0000-000011000000}" uniqueName="17" name="Cond_15 2/30" totalsRowFunction="custom" queryTableFieldId="17" dataDxfId="21" totalsRowDxfId="2">
      <totalsRowFormula>AVERAGE(psych_RFT_RT_sub_22ML[Cond_15 2/30])</totalsRowFormula>
    </tableColumn>
    <tableColumn id="18" xr3:uid="{00000000-0010-0000-0000-000012000000}" uniqueName="18" name="Cond_16 4/35" totalsRowFunction="custom" queryTableFieldId="18" dataDxfId="20" totalsRowDxfId="1">
      <totalsRowFormula>AVERAGE(psych_RFT_RT_sub_22ML[Cond_16 4/35])</totalsRowFormula>
    </tableColumn>
    <tableColumn id="19" xr3:uid="{00000000-0010-0000-0000-000013000000}" uniqueName="19" name="Cond_17 7/40" totalsRowFunction="custom" queryTableFieldId="19" dataDxfId="19" totalsRowDxfId="0">
      <totalsRowFormula>AVERAGE(psych_RFT_RT_sub_22ML[Cond_17 7/40])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topLeftCell="A2" workbookViewId="0">
      <selection activeCell="B19" sqref="B19"/>
    </sheetView>
  </sheetViews>
  <sheetFormatPr baseColWidth="10" defaultRowHeight="14.5" x14ac:dyDescent="0.35"/>
  <cols>
    <col min="1" max="1" width="7.1796875" style="1" bestFit="1" customWidth="1"/>
    <col min="2" max="19" width="19.453125" style="1" bestFit="1" customWidth="1"/>
    <col min="20" max="16384" width="10.90625" style="1"/>
  </cols>
  <sheetData>
    <row r="1" spans="1:19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19" x14ac:dyDescent="0.35">
      <c r="A2" s="2" t="s">
        <v>33</v>
      </c>
      <c r="B2" s="2">
        <v>0.34284169995225899</v>
      </c>
      <c r="C2" s="2">
        <v>0.56879399996250801</v>
      </c>
      <c r="D2" s="2">
        <v>0.48788109992165102</v>
      </c>
      <c r="E2" s="2">
        <v>0.40645720006432301</v>
      </c>
      <c r="F2" s="2">
        <v>0.67820830002892696</v>
      </c>
      <c r="G2" s="2">
        <v>0.520057999994605</v>
      </c>
      <c r="H2" s="2">
        <v>0.50555840006563801</v>
      </c>
      <c r="I2" s="2">
        <v>0.537033699918538</v>
      </c>
      <c r="J2" s="2">
        <v>0.31490940006915402</v>
      </c>
      <c r="K2" s="2">
        <v>0.297527999966405</v>
      </c>
      <c r="L2" s="2">
        <v>0.55268740002065897</v>
      </c>
      <c r="M2" s="2">
        <v>0.45744730008300299</v>
      </c>
      <c r="N2" s="2">
        <v>0.60176410002168201</v>
      </c>
      <c r="O2" s="2">
        <v>1.0991691999370199</v>
      </c>
      <c r="P2" s="2">
        <v>0.80830090004019395</v>
      </c>
      <c r="Q2" s="2">
        <v>0.94893479999154795</v>
      </c>
      <c r="R2" s="2">
        <v>0.53632129996549305</v>
      </c>
      <c r="S2" s="2">
        <v>0.55363130010664396</v>
      </c>
    </row>
    <row r="3" spans="1:19" x14ac:dyDescent="0.35">
      <c r="A3" s="2" t="s">
        <v>34</v>
      </c>
      <c r="B3" s="2">
        <v>0.25058949994854601</v>
      </c>
      <c r="C3" s="2">
        <v>0.61502739996649303</v>
      </c>
      <c r="D3" s="2">
        <v>0.44005269999615798</v>
      </c>
      <c r="E3" s="2">
        <v>0.85775840003043402</v>
      </c>
      <c r="F3" s="2">
        <v>0.85942600003909297</v>
      </c>
      <c r="G3" s="2">
        <v>0.425858600065112</v>
      </c>
      <c r="H3" s="2">
        <v>0.53512540005613096</v>
      </c>
      <c r="I3" s="2">
        <v>0.26728110003750699</v>
      </c>
      <c r="J3" s="2">
        <v>0.34599259996321002</v>
      </c>
      <c r="K3" s="2">
        <v>0.28069079993292601</v>
      </c>
      <c r="L3" s="2">
        <v>0.51980849995743394</v>
      </c>
      <c r="M3" s="2">
        <v>0.31037259998265598</v>
      </c>
      <c r="N3" s="2">
        <v>0.58339469996280902</v>
      </c>
      <c r="O3" s="2">
        <v>0.90682829997967895</v>
      </c>
      <c r="P3" s="2">
        <v>0.39261620002798697</v>
      </c>
      <c r="Q3" s="2">
        <v>0.39358999999240002</v>
      </c>
      <c r="R3" s="2">
        <v>0.330664700013585</v>
      </c>
      <c r="S3" s="2">
        <v>0.34477800002787201</v>
      </c>
    </row>
    <row r="4" spans="1:19" x14ac:dyDescent="0.35">
      <c r="A4" s="2" t="s">
        <v>35</v>
      </c>
      <c r="B4" s="2">
        <v>0.33024160005152198</v>
      </c>
      <c r="C4" s="2">
        <v>0.265159699949435</v>
      </c>
      <c r="D4" s="2">
        <v>0.71389699995052003</v>
      </c>
      <c r="E4" s="2">
        <v>0.5208183999639</v>
      </c>
      <c r="F4" s="2">
        <v>0.473537500016391</v>
      </c>
      <c r="G4" s="2">
        <v>0.53598150005564005</v>
      </c>
      <c r="H4" s="2">
        <v>0.40967140009161002</v>
      </c>
      <c r="I4" s="2">
        <v>0.23341400001663701</v>
      </c>
      <c r="J4" s="2">
        <v>0.313489900087006</v>
      </c>
      <c r="K4" s="2">
        <v>0.488756600068882</v>
      </c>
      <c r="L4" s="2">
        <v>0.28265830001328102</v>
      </c>
      <c r="M4" s="2">
        <v>0.26616009999997903</v>
      </c>
      <c r="N4" s="2">
        <v>0.53855219995602899</v>
      </c>
      <c r="O4" s="2">
        <v>0.345987599925138</v>
      </c>
      <c r="P4" s="2">
        <v>0.53751039993949201</v>
      </c>
      <c r="Q4" s="2">
        <v>1.1763017999473899</v>
      </c>
      <c r="R4" s="2">
        <v>0.26467529998626499</v>
      </c>
      <c r="S4" s="2">
        <v>0.19962780002970201</v>
      </c>
    </row>
    <row r="5" spans="1:19" x14ac:dyDescent="0.35">
      <c r="A5" s="2" t="s">
        <v>36</v>
      </c>
      <c r="B5" s="2">
        <v>0.32829360000323499</v>
      </c>
      <c r="C5" s="2">
        <v>0.40965559997130102</v>
      </c>
      <c r="D5" s="2">
        <v>0.32489500008523398</v>
      </c>
      <c r="E5" s="2">
        <v>0.69748510001227204</v>
      </c>
      <c r="F5" s="2">
        <v>0.487279299995861</v>
      </c>
      <c r="G5" s="2">
        <v>0.34595860005356299</v>
      </c>
      <c r="H5" s="2">
        <v>0.50421639997512102</v>
      </c>
      <c r="I5" s="2">
        <v>0.28226279991213199</v>
      </c>
      <c r="J5" s="2">
        <v>0.186198299983516</v>
      </c>
      <c r="K5" s="2">
        <v>0.426931999973021</v>
      </c>
      <c r="L5" s="2">
        <v>0.36078929994255299</v>
      </c>
      <c r="M5" s="2">
        <v>0.37586189992725799</v>
      </c>
      <c r="N5" s="2">
        <v>0.391927900025621</v>
      </c>
      <c r="O5" s="2">
        <v>0.378768499940633</v>
      </c>
      <c r="P5" s="2">
        <v>0.64944380009546798</v>
      </c>
      <c r="Q5" s="2">
        <v>0.56891499995253902</v>
      </c>
      <c r="R5" s="2">
        <v>0.33094220003113101</v>
      </c>
      <c r="S5" s="2">
        <v>0.29697649995796299</v>
      </c>
    </row>
    <row r="6" spans="1:19" x14ac:dyDescent="0.35">
      <c r="A6" s="2" t="s">
        <v>37</v>
      </c>
      <c r="B6" s="2">
        <v>0.42671110003720902</v>
      </c>
      <c r="C6" s="2">
        <v>0.53954640007577803</v>
      </c>
      <c r="D6" s="2">
        <v>0.33036820008419399</v>
      </c>
      <c r="E6" s="2">
        <v>0.55380689993035004</v>
      </c>
      <c r="F6" s="2">
        <v>0.36283310002181601</v>
      </c>
      <c r="G6" s="2">
        <v>0.60318440000992202</v>
      </c>
      <c r="H6" s="2">
        <v>0.499578299932181</v>
      </c>
      <c r="I6" s="2">
        <v>0.29588320001494101</v>
      </c>
      <c r="J6" s="2">
        <v>0.28296300000511099</v>
      </c>
      <c r="K6" s="2">
        <v>0.26582249999046298</v>
      </c>
      <c r="L6" s="2">
        <v>0.35710080002900202</v>
      </c>
      <c r="M6" s="2"/>
      <c r="N6" s="2">
        <v>0.28267620003316501</v>
      </c>
      <c r="O6" s="2">
        <v>0.37817729997914201</v>
      </c>
      <c r="P6" s="2">
        <v>0.43970580003224302</v>
      </c>
      <c r="Q6" s="2">
        <v>0.62208020000252795</v>
      </c>
      <c r="R6" s="2">
        <v>0.56608020002022297</v>
      </c>
      <c r="S6" s="2">
        <v>0.48899629991501498</v>
      </c>
    </row>
    <row r="7" spans="1:19" x14ac:dyDescent="0.35">
      <c r="A7" s="2" t="s">
        <v>38</v>
      </c>
      <c r="B7" s="2">
        <v>0.63356099999509696</v>
      </c>
      <c r="C7" s="2">
        <v>0.40948729997035099</v>
      </c>
      <c r="D7" s="2">
        <v>0.51786709995940305</v>
      </c>
      <c r="E7" s="2">
        <v>0.32927940005902201</v>
      </c>
      <c r="F7" s="2">
        <v>1.2104659000178799</v>
      </c>
      <c r="G7" s="2">
        <v>0.377760000061243</v>
      </c>
      <c r="H7" s="2">
        <v>0.40716470009647299</v>
      </c>
      <c r="I7" s="2">
        <v>0.32765520003158599</v>
      </c>
      <c r="J7" s="2">
        <v>0.232471999945119</v>
      </c>
      <c r="K7" s="2">
        <v>0.21855899994261499</v>
      </c>
      <c r="L7" s="2">
        <v>0.248430000036023</v>
      </c>
      <c r="M7" s="2">
        <v>0.39437620004173302</v>
      </c>
      <c r="N7" s="2">
        <v>0.26550789992325002</v>
      </c>
      <c r="O7" s="2">
        <v>0.52210529998410404</v>
      </c>
      <c r="P7" s="2">
        <v>0.53712350002024301</v>
      </c>
      <c r="Q7" s="2">
        <v>0.39223920006770602</v>
      </c>
      <c r="R7" s="2">
        <v>0.34619640000164498</v>
      </c>
      <c r="S7" s="2">
        <v>0.28302490001078601</v>
      </c>
    </row>
    <row r="8" spans="1:19" x14ac:dyDescent="0.35">
      <c r="A8" s="2" t="s">
        <v>39</v>
      </c>
      <c r="B8" s="2">
        <v>0.24926649988628899</v>
      </c>
      <c r="C8" s="2">
        <v>0.34432250005192999</v>
      </c>
      <c r="D8" s="2">
        <v>0.42579489992931402</v>
      </c>
      <c r="E8" s="2">
        <v>0.49111299996729901</v>
      </c>
      <c r="F8" s="2">
        <v>0.61555360001511805</v>
      </c>
      <c r="G8" s="2">
        <v>0.344868300016969</v>
      </c>
      <c r="H8" s="2">
        <v>0.41018690005876102</v>
      </c>
      <c r="I8" s="2">
        <v>0.28197010001167599</v>
      </c>
      <c r="J8" s="2">
        <v>0.24866280006244701</v>
      </c>
      <c r="K8" s="2">
        <v>0.31279200001154001</v>
      </c>
      <c r="L8" s="2">
        <v>0.23334500007331299</v>
      </c>
      <c r="M8" s="2">
        <v>0.58321750001050499</v>
      </c>
      <c r="N8" s="2">
        <v>0.31340189999900703</v>
      </c>
      <c r="O8" s="2">
        <v>0.69673359999433104</v>
      </c>
      <c r="P8" s="2">
        <v>0.60001729999203202</v>
      </c>
      <c r="Q8" s="2">
        <v>0.45489850000012599</v>
      </c>
      <c r="R8" s="2">
        <v>0.23324990004766699</v>
      </c>
      <c r="S8" s="2">
        <v>0.314410099992528</v>
      </c>
    </row>
    <row r="9" spans="1:19" x14ac:dyDescent="0.35">
      <c r="A9" s="2" t="s">
        <v>40</v>
      </c>
      <c r="B9" s="2">
        <v>0.26678870001342098</v>
      </c>
      <c r="C9" s="2">
        <v>0.31247260002419303</v>
      </c>
      <c r="D9" s="2">
        <v>0.36292669991962601</v>
      </c>
      <c r="E9" s="2">
        <v>0.93857549992389899</v>
      </c>
      <c r="F9" s="2">
        <v>0.67807919997721899</v>
      </c>
      <c r="G9" s="2">
        <v>0.44182940002065102</v>
      </c>
      <c r="H9" s="2">
        <v>0.29900030000135303</v>
      </c>
      <c r="I9" s="2">
        <v>0.26624949998222203</v>
      </c>
      <c r="J9" s="2">
        <v>0.32819570007268301</v>
      </c>
      <c r="K9" s="2">
        <v>0.36299729999154801</v>
      </c>
      <c r="L9" s="2">
        <v>0.36116800003219302</v>
      </c>
      <c r="M9" s="2">
        <v>0.36225879995617999</v>
      </c>
      <c r="N9" s="2">
        <v>0.37663629988674002</v>
      </c>
      <c r="O9" s="2">
        <v>0.42734389996621702</v>
      </c>
      <c r="P9" s="2">
        <v>0.327127600088715</v>
      </c>
      <c r="Q9" s="2">
        <v>0.90859500004444205</v>
      </c>
      <c r="R9" s="2">
        <v>0.52157290000468404</v>
      </c>
      <c r="S9" s="2">
        <v>0.31389969994779598</v>
      </c>
    </row>
    <row r="10" spans="1:19" x14ac:dyDescent="0.35">
      <c r="A10" s="2" t="s">
        <v>41</v>
      </c>
      <c r="B10" s="2">
        <v>0.28025900002103299</v>
      </c>
      <c r="C10" s="2">
        <v>0.29586330009624301</v>
      </c>
      <c r="D10" s="2">
        <v>0.745376799954101</v>
      </c>
      <c r="E10" s="2">
        <v>0.64922970009502001</v>
      </c>
      <c r="F10" s="2">
        <v>0.53886750002857298</v>
      </c>
      <c r="G10" s="2">
        <v>0.37755520001519399</v>
      </c>
      <c r="H10" s="2">
        <v>0.44218760007060998</v>
      </c>
      <c r="I10" s="2">
        <v>0.34418469993397499</v>
      </c>
      <c r="J10" s="2">
        <v>0.18346420000307201</v>
      </c>
      <c r="K10" s="2">
        <v>0.200988500029779</v>
      </c>
      <c r="L10" s="2">
        <v>0.29664820001926201</v>
      </c>
      <c r="M10" s="2">
        <v>0.29729080002289199</v>
      </c>
      <c r="N10" s="2">
        <v>0.35870660003274601</v>
      </c>
      <c r="O10" s="2">
        <v>0.50758579990360797</v>
      </c>
      <c r="P10" s="2">
        <v>0.44187109998892898</v>
      </c>
      <c r="Q10" s="2">
        <v>0.40834520000498697</v>
      </c>
      <c r="R10" s="2">
        <v>0.44297119998373002</v>
      </c>
      <c r="S10" s="2">
        <v>0.247814900008961</v>
      </c>
    </row>
    <row r="11" spans="1:19" x14ac:dyDescent="0.35">
      <c r="A11" s="2" t="s">
        <v>42</v>
      </c>
      <c r="B11" s="2">
        <v>0.283258299925364</v>
      </c>
      <c r="C11" s="2">
        <v>0.363772300072014</v>
      </c>
      <c r="D11" s="2">
        <v>0.379345499910414</v>
      </c>
      <c r="E11" s="2">
        <v>0.56914679997134898</v>
      </c>
      <c r="F11" s="2">
        <v>0.80947600002400499</v>
      </c>
      <c r="G11" s="2">
        <v>0.409447300015017</v>
      </c>
      <c r="H11" s="2">
        <v>0.29838970000855602</v>
      </c>
      <c r="I11" s="2">
        <v>0.394715800066478</v>
      </c>
      <c r="J11" s="2">
        <v>0.280533200013451</v>
      </c>
      <c r="K11" s="2">
        <v>0.26505779998842599</v>
      </c>
      <c r="L11" s="2">
        <v>0.251488500041887</v>
      </c>
      <c r="M11" s="2">
        <v>0.31512219994328899</v>
      </c>
      <c r="N11" s="2">
        <v>0.69744010001886603</v>
      </c>
      <c r="O11" s="2">
        <v>0.48903399996925101</v>
      </c>
      <c r="P11" s="2">
        <v>0.63218499999493305</v>
      </c>
      <c r="Q11" s="2">
        <v>0.36352550005540202</v>
      </c>
      <c r="R11" s="2">
        <v>0.58649969997350104</v>
      </c>
      <c r="S11" s="2">
        <v>0.50385709991678596</v>
      </c>
    </row>
    <row r="12" spans="1:19" x14ac:dyDescent="0.35">
      <c r="A12" s="2" t="s">
        <v>43</v>
      </c>
      <c r="B12" s="2">
        <v>0.313259199960157</v>
      </c>
      <c r="C12" s="2">
        <v>0.28237580007407798</v>
      </c>
      <c r="D12" s="2">
        <v>0.26406199997290902</v>
      </c>
      <c r="E12" s="2">
        <v>0.73094030003994703</v>
      </c>
      <c r="F12" s="2">
        <v>0.45609639992471701</v>
      </c>
      <c r="G12" s="2">
        <v>0.37818110000807698</v>
      </c>
      <c r="H12" s="2">
        <v>0.45762310002464801</v>
      </c>
      <c r="I12" s="2">
        <v>0.42569959990214501</v>
      </c>
      <c r="J12" s="2">
        <v>0.34542230004444702</v>
      </c>
      <c r="K12" s="2">
        <v>0.28121729998383599</v>
      </c>
      <c r="L12" s="2">
        <v>0.39522019994910801</v>
      </c>
      <c r="M12" s="2">
        <v>0.34533319994807199</v>
      </c>
      <c r="N12" s="2">
        <v>0.362672799965366</v>
      </c>
      <c r="O12" s="2">
        <v>0.95433480001520299</v>
      </c>
      <c r="P12" s="2">
        <v>0.361204700078815</v>
      </c>
      <c r="Q12" s="2">
        <v>0.31195510004181398</v>
      </c>
      <c r="R12" s="2">
        <v>0.29686470003798598</v>
      </c>
      <c r="S12" s="2">
        <v>0.394001400098204</v>
      </c>
    </row>
    <row r="13" spans="1:19" x14ac:dyDescent="0.35">
      <c r="A13" s="2" t="s">
        <v>44</v>
      </c>
      <c r="B13" s="2">
        <v>0.37708809995092402</v>
      </c>
      <c r="C13" s="2">
        <v>0.63306609995197505</v>
      </c>
      <c r="D13" s="2">
        <v>0.42586040007881798</v>
      </c>
      <c r="E13" s="2">
        <v>0.50694430002476998</v>
      </c>
      <c r="F13" s="2">
        <v>0.55450440000277001</v>
      </c>
      <c r="G13" s="2">
        <v>0.50546719995327205</v>
      </c>
      <c r="H13" s="2">
        <v>0.361596999922767</v>
      </c>
      <c r="I13" s="2">
        <v>0.454337099916301</v>
      </c>
      <c r="J13" s="2">
        <v>0.17173539998475401</v>
      </c>
      <c r="K13" s="2">
        <v>0.31196069996803999</v>
      </c>
      <c r="L13" s="2">
        <v>0.29800079995766199</v>
      </c>
      <c r="M13" s="2">
        <v>0.47334869997575801</v>
      </c>
      <c r="N13" s="2">
        <v>0.53783130005467605</v>
      </c>
      <c r="O13" s="2">
        <v>0.48956010001711497</v>
      </c>
      <c r="P13" s="2">
        <v>0.58627029997296598</v>
      </c>
      <c r="Q13" s="2">
        <v>0.537608699989505</v>
      </c>
      <c r="R13" s="2">
        <v>0.36200349999126002</v>
      </c>
      <c r="S13" s="2">
        <v>0.26748899999074599</v>
      </c>
    </row>
    <row r="14" spans="1:19" x14ac:dyDescent="0.35">
      <c r="A14" s="2" t="s">
        <v>45</v>
      </c>
      <c r="B14" s="2">
        <v>0.32938170002307698</v>
      </c>
      <c r="C14" s="2">
        <v>0.26262520009186102</v>
      </c>
      <c r="D14" s="2">
        <v>0.44253870006650597</v>
      </c>
      <c r="E14" s="2">
        <v>0.42489619995467298</v>
      </c>
      <c r="F14" s="2">
        <v>0.75879930006340102</v>
      </c>
      <c r="G14" s="2">
        <v>0.52137619990389705</v>
      </c>
      <c r="H14" s="2">
        <v>0.33089019998442298</v>
      </c>
      <c r="I14" s="2">
        <v>0.31492190004791998</v>
      </c>
      <c r="J14" s="2">
        <v>0.16964839992579001</v>
      </c>
      <c r="K14" s="2">
        <v>0.32491219998337301</v>
      </c>
      <c r="L14" s="2">
        <v>0.218301700078882</v>
      </c>
      <c r="M14" s="2">
        <v>0.219105200027115</v>
      </c>
      <c r="N14" s="2">
        <v>0.40936619997955798</v>
      </c>
      <c r="O14" s="2">
        <v>0.26490990002639497</v>
      </c>
      <c r="P14" s="2">
        <v>0.473508500028401</v>
      </c>
      <c r="Q14" s="2">
        <v>0.35898130002897199</v>
      </c>
      <c r="R14" s="2">
        <v>0.21844339999370199</v>
      </c>
      <c r="S14" s="2">
        <v>0.298023500014096</v>
      </c>
    </row>
    <row r="15" spans="1:19" x14ac:dyDescent="0.35">
      <c r="A15" s="2" t="s">
        <v>46</v>
      </c>
      <c r="B15" s="2">
        <f>AVERAGE(psych_RFT_RT_sub_22ML[Cond_0 -7/-45])</f>
        <v>0.33934923075139484</v>
      </c>
      <c r="C15" s="2">
        <f>AVERAGE(psych_RFT_RT_sub_22ML[Cond_1 -4/-40])</f>
        <v>0.40785909232755085</v>
      </c>
      <c r="D15" s="2">
        <f>AVERAGE(psych_RFT_RT_sub_22ML[Cond_2 -2/-35])</f>
        <v>0.45083585383298835</v>
      </c>
      <c r="E15" s="2">
        <f>AVERAGE(psych_RFT_RT_sub_22ML[Cond_3 -1/-30])</f>
        <v>0.59049624615671215</v>
      </c>
      <c r="F15" s="2">
        <f>AVERAGE(psych_RFT_RT_sub_22ML[Cond_4 0/-25])</f>
        <v>0.65254819231967454</v>
      </c>
      <c r="G15" s="2">
        <f>AVERAGE(psych_RFT_RT_sub_22ML[Cond_5 1/-20])</f>
        <v>0.44519429232101249</v>
      </c>
      <c r="H15" s="2">
        <f>AVERAGE(psych_RFT_RT_sub_22ML[Cond_6 2/-15])</f>
        <v>0.42009149232986709</v>
      </c>
      <c r="I15" s="2">
        <f>AVERAGE(psych_RFT_RT_sub_22ML[Cond_7 4/-10])</f>
        <v>0.34043143844554291</v>
      </c>
      <c r="J15" s="2">
        <f>AVERAGE(psych_RFT_RT_sub_22ML[Cond_8 7/-5])</f>
        <v>0.26182209231998155</v>
      </c>
      <c r="K15" s="2">
        <f>AVERAGE(psych_RFT_RT_sub_22ML[Cond_9 -7/0])</f>
        <v>0.31063189998698876</v>
      </c>
      <c r="L15" s="2">
        <f>AVERAGE(psych_RFT_RT_sub_22ML[Cond_10 -4/5])</f>
        <v>0.33658820770394304</v>
      </c>
      <c r="M15" s="2">
        <f>AVERAGE(psych_RFT_RT_sub_22ML[Cond_11 -2/10])</f>
        <v>0.3666578749932034</v>
      </c>
      <c r="N15" s="2">
        <f>AVERAGE(psych_RFT_RT_sub_22ML[Cond_12 -1/15])</f>
        <v>0.43999063075842415</v>
      </c>
      <c r="O15" s="2">
        <f>AVERAGE(psych_RFT_RT_sub_22ML[Cond_13 0/20])</f>
        <v>0.57388756151060272</v>
      </c>
      <c r="P15" s="2">
        <f>AVERAGE(psych_RFT_RT_sub_22ML[Cond_14 1/25])</f>
        <v>0.52206808463849363</v>
      </c>
      <c r="Q15" s="2">
        <f>AVERAGE(psych_RFT_RT_sub_22ML[Cond_15 2/30])</f>
        <v>0.57276694616302759</v>
      </c>
      <c r="R15" s="2">
        <f>AVERAGE(psych_RFT_RT_sub_22ML[Cond_16 4/35])</f>
        <v>0.38742195385006711</v>
      </c>
      <c r="S15" s="2">
        <f>AVERAGE(psych_RFT_RT_sub_22ML[Cond_17 7/40])</f>
        <v>0.34665619230900757</v>
      </c>
    </row>
    <row r="16" spans="1:19" x14ac:dyDescent="0.35">
      <c r="A16" s="1" t="s">
        <v>46</v>
      </c>
      <c r="B16" s="2">
        <f>AVERAGE(psych_RFT_RT_sub_22ML[[#Totals],[Cond_0 -7/-45]:[Cond_17 7/40]])</f>
        <v>0.43140540459547116</v>
      </c>
    </row>
    <row r="17" spans="1:19" x14ac:dyDescent="0.35">
      <c r="A17" s="1" t="s">
        <v>47</v>
      </c>
      <c r="B17" s="1">
        <f>_xlfn.STDEV.P(psych_RFT_RT_sub_22ML[Cond_0 -7/-45])</f>
        <v>9.7865828467776833E-2</v>
      </c>
      <c r="C17" s="1">
        <f>_xlfn.STDEV.P(psych_RFT_RT_sub_22ML[Cond_1 -4/-40])</f>
        <v>0.13059291265521397</v>
      </c>
      <c r="D17" s="1">
        <f>_xlfn.STDEV.P(psych_RFT_RT_sub_22ML[Cond_2 -2/-35])</f>
        <v>0.1362559617206589</v>
      </c>
      <c r="E17" s="1">
        <f>_xlfn.STDEV.P(psych_RFT_RT_sub_22ML[Cond_3 -1/-30])</f>
        <v>0.17102672858062418</v>
      </c>
      <c r="F17" s="1">
        <f>_xlfn.STDEV.P(psych_RFT_RT_sub_22ML[Cond_4 0/-25])</f>
        <v>0.21431245434536883</v>
      </c>
      <c r="G17" s="1">
        <f>_xlfn.STDEV.P(psych_RFT_RT_sub_22ML[Cond_5 1/-20])</f>
        <v>8.0112198826242612E-2</v>
      </c>
      <c r="H17" s="1">
        <f>_xlfn.STDEV.P(psych_RFT_RT_sub_22ML[Cond_6 2/-15])</f>
        <v>7.6989542250301746E-2</v>
      </c>
      <c r="I17" s="1">
        <f>_xlfn.STDEV.P(psych_RFT_RT_sub_22ML[Cond_7 4/-10])</f>
        <v>8.4927563829459332E-2</v>
      </c>
      <c r="J17" s="1">
        <f>_xlfn.STDEV.P(psych_RFT_RT_sub_22ML[Cond_8 7/-5])</f>
        <v>6.4610731951663225E-2</v>
      </c>
      <c r="K17" s="1">
        <f>_xlfn.STDEV.P(psych_RFT_RT_sub_22ML[Cond_9 -7/0])</f>
        <v>7.5815561230063527E-2</v>
      </c>
      <c r="L17" s="1">
        <f>_xlfn.STDEV.P(psych_RFT_RT_sub_22ML[Cond_10 -4/5])</f>
        <v>0.10037398806988725</v>
      </c>
      <c r="M17" s="1">
        <f>_xlfn.STDEV.P(psych_RFT_RT_sub_22ML[Cond_11 -2/10])</f>
        <v>9.5898461936184301E-2</v>
      </c>
      <c r="N17" s="1">
        <f>_xlfn.STDEV.P(psych_RFT_RT_sub_22ML[Cond_12 -1/15])</f>
        <v>0.13108022941358488</v>
      </c>
      <c r="O17" s="1">
        <f>_xlfn.STDEV.P(psych_RFT_RT_sub_22ML[Cond_13 0/20])</f>
        <v>0.25011455014249506</v>
      </c>
      <c r="P17" s="1">
        <f>_xlfn.STDEV.P(psych_RFT_RT_sub_22ML[Cond_14 1/25])</f>
        <v>0.12924407880455499</v>
      </c>
      <c r="Q17" s="1">
        <f>_xlfn.STDEV.P(psych_RFT_RT_sub_22ML[Cond_15 2/30])</f>
        <v>0.2609672869607072</v>
      </c>
      <c r="R17" s="1">
        <f>_xlfn.STDEV.P(psych_RFT_RT_sub_22ML[Cond_16 4/35])</f>
        <v>0.12377120701922729</v>
      </c>
      <c r="S17" s="1">
        <f>_xlfn.STDEV.P(psych_RFT_RT_sub_22ML[Cond_17 7/40])</f>
        <v>0.10329419035454296</v>
      </c>
    </row>
    <row r="18" spans="1:19" x14ac:dyDescent="0.35">
      <c r="A18" s="1" t="s">
        <v>48</v>
      </c>
      <c r="B18" s="1">
        <f>B17/psych_RFT_RT_sub_22ML[[#Totals],[Cond_0 -7/-45]]</f>
        <v>0.2883926633665268</v>
      </c>
      <c r="C18" s="1">
        <f>C17/psych_RFT_RT_sub_22ML[[#Totals],[Cond_1 -4/-40]]</f>
        <v>0.3201912501446334</v>
      </c>
      <c r="D18" s="1">
        <f>D17/psych_RFT_RT_sub_22ML[[#Totals],[Cond_2 -2/-35]]</f>
        <v>0.30222964868968644</v>
      </c>
      <c r="E18" s="1">
        <f>E17/psych_RFT_RT_sub_22ML[[#Totals],[Cond_3 -1/-30]]</f>
        <v>0.28963220290351394</v>
      </c>
      <c r="F18" s="1">
        <f>F17/psych_RFT_RT_sub_22ML[[#Totals],[Cond_4 0/-25]]</f>
        <v>0.3284239491699949</v>
      </c>
      <c r="G18" s="1">
        <f>G17/psych_RFT_RT_sub_22ML[[#Totals],[Cond_5 1/-20]]</f>
        <v>0.17994884527512492</v>
      </c>
      <c r="H18" s="1">
        <f>H17/psych_RFT_RT_sub_22ML[[#Totals],[Cond_6 2/-15]]</f>
        <v>0.18326851092201479</v>
      </c>
      <c r="I18" s="1">
        <f>I17/psych_RFT_RT_sub_22ML[[#Totals],[Cond_7 4/-10]]</f>
        <v>0.24947039032954874</v>
      </c>
      <c r="J18" s="1">
        <f>J17/psych_RFT_RT_sub_22ML[[#Totals],[Cond_8 7/-5]]</f>
        <v>0.24677341541026371</v>
      </c>
      <c r="K18" s="1">
        <f>K17/psych_RFT_RT_sub_22ML[[#Totals],[Cond_9 -7/0]]</f>
        <v>0.24406881982577824</v>
      </c>
      <c r="L18" s="1">
        <f>L17/psych_RFT_RT_sub_22ML[[#Totals],[Cond_10 -4/5]]</f>
        <v>0.29821005541042128</v>
      </c>
      <c r="M18" s="1">
        <f>M17/psych_RFT_RT_sub_22ML[[#Totals],[Cond_11 -2/10]]</f>
        <v>0.26154753102728784</v>
      </c>
      <c r="N18" s="1">
        <f>N17/psych_RFT_RT_sub_22ML[[#Totals],[Cond_12 -1/15]]</f>
        <v>0.29791595604578719</v>
      </c>
      <c r="O18" s="1">
        <f>O17/psych_RFT_RT_sub_22ML[[#Totals],[Cond_13 0/20]]</f>
        <v>0.43582500635514143</v>
      </c>
      <c r="P18" s="1">
        <f>P17/psych_RFT_RT_sub_22ML[[#Totals],[Cond_14 1/25]]</f>
        <v>0.24756173113713728</v>
      </c>
      <c r="Q18" s="1">
        <f>Q17/psych_RFT_RT_sub_22ML[[#Totals],[Cond_15 2/30]]</f>
        <v>0.45562560603213936</v>
      </c>
      <c r="R18" s="1">
        <f>R17/psych_RFT_RT_sub_22ML[[#Totals],[Cond_16 4/35]]</f>
        <v>0.31947391155620197</v>
      </c>
      <c r="S18" s="1">
        <f>S17/psych_RFT_RT_sub_22ML[[#Totals],[Cond_17 7/40]]</f>
        <v>0.29797301374171631</v>
      </c>
    </row>
    <row r="19" spans="1:19" x14ac:dyDescent="0.35">
      <c r="A19" s="1" t="s">
        <v>49</v>
      </c>
      <c r="B19" s="2">
        <f>AVERAGE(B18:S18)</f>
        <v>0.29147402818571766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C Y V W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A m F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h V Z U X m J R J e o B A A D 3 B Q A A E w A c A E Z v c m 1 1 b G F z L 1 N l Y 3 R p b 2 4 x L m 0 g o h g A K K A U A A A A A A A A A A A A A A A A A A A A A A A A A A A A h V L B b t p A E L 0 j 8 Q 8 j 5 w K S D c x i I D T y o Q L S H N q m D e 4 p r p A x m 7 K S v Y u 8 a 1 Q U 8 U H t b + T H M i 5 F q J F H 9 c X e N / M 8 + 9 4 8 K z O n j I b l 6 Y 0 3 7 V a 7 Z b d p K T d w 5 e 3 s I d u u H m 7 j 1 U O 8 s t U 6 E O L T R w 8 i y K V r t 4 C e p a n K T B I y s / v e 3 G R V I b X r 3 K p c 9 m Z G O z r Y j j d 7 l 3 y z s r R J k b q t S u 6 1 n J d q L 5 N z v 0 0 + K H d X r Z M / 8 5 L z o K R x f C + z e 6 / r P 8 5 l r g r l Z B l 5 v u f D z O R V o W 2 E U x 8 W O j M b p X 9 E K E b C h 6 + V c X L p D r m M L p + 9 z 0 b L 7 1 3 / J O P K i w 8 7 C Q X R n t T L r 1 p i n K 6 p K y 5 T b Z 9 M W Z z + X 3 f Z z k m 0 / / z s n V C k + a 7 m O / n T H X 0 4 4 4 L B h w w e M v i I w c c M P m H w a w a f M j g O u A K n G D n J y G l G T j R y q p G T j Z x u 5 I T j v 8 q P l z g s d O B e f j t p Y V e a o r K X R H y h M 4 X o T q Y b i n T n b X J 8 e P z b 8 T 7 P l 1 m a p 6 W N X F m x W c P / h K 3 h L n X y F t a m q k G W 3 q w G E E z 6 Q d j k H 1 U R g p C q T a u l q o B A 9 I M h w x 1 C g F R l u C E M + o F g q C M g p m C Y Y 6 C h j Q u n 4 g T o v o 1 R p O I 1 k F S G O K 1 9 Y H g 4 q G 3 g L M L a B W 4 k i t o F 7 r Y 4 J B c 4 n R i S C 5 x D O C I X O G 9 x T C 5 w a 8 E J u f B m o 8 d u u 6 U 0 k 7 i b V 1 B L A Q I t A B Q A A g A I A A m F V l R N k k V m p Q A A A P Y A A A A S A A A A A A A A A A A A A A A A A A A A A A B D b 2 5 m a W c v U G F j a 2 F n Z S 5 4 b W x Q S w E C L Q A U A A I A C A A J h V Z U D 8 r p q 6 Q A A A D p A A A A E w A A A A A A A A A A A A A A A A D x A A A A W 0 N v b n R l b n R f V H l w Z X N d L n h t b F B L A Q I t A B Q A A g A I A A m F V l R e Y l E l 6 g E A A P c F A A A T A A A A A A A A A A A A A A A A A O I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W A A A A A A A A l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U l R f c 3 V i L T I y T U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N 5 Y 2 h f U k Z U X 1 J U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1 O j Q w O j E 5 L j k 0 M D M y N z h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F c 3 N h a S Z x d W 9 0 O y w m c X V v d D t D b 2 5 k X z A g L T c v L T Q 1 J n F 1 b 3 Q 7 L C Z x d W 9 0 O 0 N v b m R f M S A t N C 8 t N D A m c X V v d D s s J n F 1 b 3 Q 7 Q 2 9 u Z F 8 y I C 0 y L y 0 z N S Z x d W 9 0 O y w m c X V v d D t D b 2 5 k X z M g L T E v L T M w J n F 1 b 3 Q 7 L C Z x d W 9 0 O 0 N v b m R f N C A w L y 0 y N S Z x d W 9 0 O y w m c X V v d D t D b 2 5 k X z U g M S 8 t M j A m c X V v d D s s J n F 1 b 3 Q 7 Q 2 9 u Z F 8 2 I D I v L T E 1 J n F 1 b 3 Q 7 L C Z x d W 9 0 O 0 N v b m R f N y A 0 L y 0 x M C Z x d W 9 0 O y w m c X V v d D t D b 2 5 k X z g g N y 8 t N S Z x d W 9 0 O y w m c X V v d D t D b 2 5 k X z k g L T c v M C Z x d W 9 0 O y w m c X V v d D t D b 2 5 k X z E w I C 0 0 L z U m c X V v d D s s J n F 1 b 3 Q 7 Q 2 9 u Z F 8 x M S A t M i 8 x M C Z x d W 9 0 O y w m c X V v d D t D b 2 5 k X z E y I C 0 x L z E 1 J n F 1 b 3 Q 7 L C Z x d W 9 0 O 0 N v b m R f M T M g M C 8 y M C Z x d W 9 0 O y w m c X V v d D t D b 2 5 k X z E 0 I D E v M j U m c X V v d D s s J n F 1 b 3 Q 7 Q 2 9 u Z F 8 x N S A y L z M w J n F 1 b 3 Q 7 L C Z x d W 9 0 O 0 N v b m R f M T Y g N C 8 z N S Z x d W 9 0 O y w m c X V v d D t D b 2 5 k X z E 3 I D c v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5 Y 2 h f U k Z U X 1 J U X 3 N 1 Y i 0 y M k 1 M L 0 F 1 d G 9 S Z W 1 v d m V k Q 2 9 s d W 1 u c z E u e 0 V z c 2 F p L D B 9 J n F 1 b 3 Q 7 L C Z x d W 9 0 O 1 N l Y 3 R p b 2 4 x L 3 B z e W N o X 1 J G V F 9 S V F 9 z d W I t M j J N T C 9 B d X R v U m V t b 3 Z l Z E N v b H V t b n M x L n t D b 2 5 k X z A g L T c v L T Q 1 L D F 9 J n F 1 b 3 Q 7 L C Z x d W 9 0 O 1 N l Y 3 R p b 2 4 x L 3 B z e W N o X 1 J G V F 9 S V F 9 z d W I t M j J N T C 9 B d X R v U m V t b 3 Z l Z E N v b H V t b n M x L n t D b 2 5 k X z E g L T Q v L T Q w L D J 9 J n F 1 b 3 Q 7 L C Z x d W 9 0 O 1 N l Y 3 R p b 2 4 x L 3 B z e W N o X 1 J G V F 9 S V F 9 z d W I t M j J N T C 9 B d X R v U m V t b 3 Z l Z E N v b H V t b n M x L n t D b 2 5 k X z I g L T I v L T M 1 L D N 9 J n F 1 b 3 Q 7 L C Z x d W 9 0 O 1 N l Y 3 R p b 2 4 x L 3 B z e W N o X 1 J G V F 9 S V F 9 z d W I t M j J N T C 9 B d X R v U m V t b 3 Z l Z E N v b H V t b n M x L n t D b 2 5 k X z M g L T E v L T M w L D R 9 J n F 1 b 3 Q 7 L C Z x d W 9 0 O 1 N l Y 3 R p b 2 4 x L 3 B z e W N o X 1 J G V F 9 S V F 9 z d W I t M j J N T C 9 B d X R v U m V t b 3 Z l Z E N v b H V t b n M x L n t D b 2 5 k X z Q g M C 8 t M j U s N X 0 m c X V v d D s s J n F 1 b 3 Q 7 U 2 V j d G l v b j E v c H N 5 Y 2 h f U k Z U X 1 J U X 3 N 1 Y i 0 y M k 1 M L 0 F 1 d G 9 S Z W 1 v d m V k Q 2 9 s d W 1 u c z E u e 0 N v b m R f N S A x L y 0 y M C w 2 f S Z x d W 9 0 O y w m c X V v d D t T Z W N 0 a W 9 u M S 9 w c 3 l j a F 9 S R l R f U l R f c 3 V i L T I y T U w v Q X V 0 b 1 J l b W 9 2 Z W R D b 2 x 1 b W 5 z M S 5 7 Q 2 9 u Z F 8 2 I D I v L T E 1 L D d 9 J n F 1 b 3 Q 7 L C Z x d W 9 0 O 1 N l Y 3 R p b 2 4 x L 3 B z e W N o X 1 J G V F 9 S V F 9 z d W I t M j J N T C 9 B d X R v U m V t b 3 Z l Z E N v b H V t b n M x L n t D b 2 5 k X z c g N C 8 t M T A s O H 0 m c X V v d D s s J n F 1 b 3 Q 7 U 2 V j d G l v b j E v c H N 5 Y 2 h f U k Z U X 1 J U X 3 N 1 Y i 0 y M k 1 M L 0 F 1 d G 9 S Z W 1 v d m V k Q 2 9 s d W 1 u c z E u e 0 N v b m R f O C A 3 L y 0 1 L D l 9 J n F 1 b 3 Q 7 L C Z x d W 9 0 O 1 N l Y 3 R p b 2 4 x L 3 B z e W N o X 1 J G V F 9 S V F 9 z d W I t M j J N T C 9 B d X R v U m V t b 3 Z l Z E N v b H V t b n M x L n t D b 2 5 k X z k g L T c v M C w x M H 0 m c X V v d D s s J n F 1 b 3 Q 7 U 2 V j d G l v b j E v c H N 5 Y 2 h f U k Z U X 1 J U X 3 N 1 Y i 0 y M k 1 M L 0 F 1 d G 9 S Z W 1 v d m V k Q 2 9 s d W 1 u c z E u e 0 N v b m R f M T A g L T Q v N S w x M X 0 m c X V v d D s s J n F 1 b 3 Q 7 U 2 V j d G l v b j E v c H N 5 Y 2 h f U k Z U X 1 J U X 3 N 1 Y i 0 y M k 1 M L 0 F 1 d G 9 S Z W 1 v d m V k Q 2 9 s d W 1 u c z E u e 0 N v b m R f M T E g L T I v M T A s M T J 9 J n F 1 b 3 Q 7 L C Z x d W 9 0 O 1 N l Y 3 R p b 2 4 x L 3 B z e W N o X 1 J G V F 9 S V F 9 z d W I t M j J N T C 9 B d X R v U m V t b 3 Z l Z E N v b H V t b n M x L n t D b 2 5 k X z E y I C 0 x L z E 1 L D E z f S Z x d W 9 0 O y w m c X V v d D t T Z W N 0 a W 9 u M S 9 w c 3 l j a F 9 S R l R f U l R f c 3 V i L T I y T U w v Q X V 0 b 1 J l b W 9 2 Z W R D b 2 x 1 b W 5 z M S 5 7 Q 2 9 u Z F 8 x M y A w L z I w L D E 0 f S Z x d W 9 0 O y w m c X V v d D t T Z W N 0 a W 9 u M S 9 w c 3 l j a F 9 S R l R f U l R f c 3 V i L T I y T U w v Q X V 0 b 1 J l b W 9 2 Z W R D b 2 x 1 b W 5 z M S 5 7 Q 2 9 u Z F 8 x N C A x L z I 1 L D E 1 f S Z x d W 9 0 O y w m c X V v d D t T Z W N 0 a W 9 u M S 9 w c 3 l j a F 9 S R l R f U l R f c 3 V i L T I y T U w v Q X V 0 b 1 J l b W 9 2 Z W R D b 2 x 1 b W 5 z M S 5 7 Q 2 9 u Z F 8 x N S A y L z M w L D E 2 f S Z x d W 9 0 O y w m c X V v d D t T Z W N 0 a W 9 u M S 9 w c 3 l j a F 9 S R l R f U l R f c 3 V i L T I y T U w v Q X V 0 b 1 J l b W 9 2 Z W R D b 2 x 1 b W 5 z M S 5 7 Q 2 9 u Z F 8 x N i A 0 L z M 1 L D E 3 f S Z x d W 9 0 O y w m c X V v d D t T Z W N 0 a W 9 u M S 9 w c 3 l j a F 9 S R l R f U l R f c 3 V i L T I y T U w v Q X V 0 b 1 J l b W 9 2 Z W R D b 2 x 1 b W 5 z M S 5 7 Q 2 9 u Z F 8 x N y A 3 L z Q w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H N 5 Y 2 h f U k Z U X 1 J U X 3 N 1 Y i 0 y M k 1 M L 0 F 1 d G 9 S Z W 1 v d m V k Q 2 9 s d W 1 u c z E u e 0 V z c 2 F p L D B 9 J n F 1 b 3 Q 7 L C Z x d W 9 0 O 1 N l Y 3 R p b 2 4 x L 3 B z e W N o X 1 J G V F 9 S V F 9 z d W I t M j J N T C 9 B d X R v U m V t b 3 Z l Z E N v b H V t b n M x L n t D b 2 5 k X z A g L T c v L T Q 1 L D F 9 J n F 1 b 3 Q 7 L C Z x d W 9 0 O 1 N l Y 3 R p b 2 4 x L 3 B z e W N o X 1 J G V F 9 S V F 9 z d W I t M j J N T C 9 B d X R v U m V t b 3 Z l Z E N v b H V t b n M x L n t D b 2 5 k X z E g L T Q v L T Q w L D J 9 J n F 1 b 3 Q 7 L C Z x d W 9 0 O 1 N l Y 3 R p b 2 4 x L 3 B z e W N o X 1 J G V F 9 S V F 9 z d W I t M j J N T C 9 B d X R v U m V t b 3 Z l Z E N v b H V t b n M x L n t D b 2 5 k X z I g L T I v L T M 1 L D N 9 J n F 1 b 3 Q 7 L C Z x d W 9 0 O 1 N l Y 3 R p b 2 4 x L 3 B z e W N o X 1 J G V F 9 S V F 9 z d W I t M j J N T C 9 B d X R v U m V t b 3 Z l Z E N v b H V t b n M x L n t D b 2 5 k X z M g L T E v L T M w L D R 9 J n F 1 b 3 Q 7 L C Z x d W 9 0 O 1 N l Y 3 R p b 2 4 x L 3 B z e W N o X 1 J G V F 9 S V F 9 z d W I t M j J N T C 9 B d X R v U m V t b 3 Z l Z E N v b H V t b n M x L n t D b 2 5 k X z Q g M C 8 t M j U s N X 0 m c X V v d D s s J n F 1 b 3 Q 7 U 2 V j d G l v b j E v c H N 5 Y 2 h f U k Z U X 1 J U X 3 N 1 Y i 0 y M k 1 M L 0 F 1 d G 9 S Z W 1 v d m V k Q 2 9 s d W 1 u c z E u e 0 N v b m R f N S A x L y 0 y M C w 2 f S Z x d W 9 0 O y w m c X V v d D t T Z W N 0 a W 9 u M S 9 w c 3 l j a F 9 S R l R f U l R f c 3 V i L T I y T U w v Q X V 0 b 1 J l b W 9 2 Z W R D b 2 x 1 b W 5 z M S 5 7 Q 2 9 u Z F 8 2 I D I v L T E 1 L D d 9 J n F 1 b 3 Q 7 L C Z x d W 9 0 O 1 N l Y 3 R p b 2 4 x L 3 B z e W N o X 1 J G V F 9 S V F 9 z d W I t M j J N T C 9 B d X R v U m V t b 3 Z l Z E N v b H V t b n M x L n t D b 2 5 k X z c g N C 8 t M T A s O H 0 m c X V v d D s s J n F 1 b 3 Q 7 U 2 V j d G l v b j E v c H N 5 Y 2 h f U k Z U X 1 J U X 3 N 1 Y i 0 y M k 1 M L 0 F 1 d G 9 S Z W 1 v d m V k Q 2 9 s d W 1 u c z E u e 0 N v b m R f O C A 3 L y 0 1 L D l 9 J n F 1 b 3 Q 7 L C Z x d W 9 0 O 1 N l Y 3 R p b 2 4 x L 3 B z e W N o X 1 J G V F 9 S V F 9 z d W I t M j J N T C 9 B d X R v U m V t b 3 Z l Z E N v b H V t b n M x L n t D b 2 5 k X z k g L T c v M C w x M H 0 m c X V v d D s s J n F 1 b 3 Q 7 U 2 V j d G l v b j E v c H N 5 Y 2 h f U k Z U X 1 J U X 3 N 1 Y i 0 y M k 1 M L 0 F 1 d G 9 S Z W 1 v d m V k Q 2 9 s d W 1 u c z E u e 0 N v b m R f M T A g L T Q v N S w x M X 0 m c X V v d D s s J n F 1 b 3 Q 7 U 2 V j d G l v b j E v c H N 5 Y 2 h f U k Z U X 1 J U X 3 N 1 Y i 0 y M k 1 M L 0 F 1 d G 9 S Z W 1 v d m V k Q 2 9 s d W 1 u c z E u e 0 N v b m R f M T E g L T I v M T A s M T J 9 J n F 1 b 3 Q 7 L C Z x d W 9 0 O 1 N l Y 3 R p b 2 4 x L 3 B z e W N o X 1 J G V F 9 S V F 9 z d W I t M j J N T C 9 B d X R v U m V t b 3 Z l Z E N v b H V t b n M x L n t D b 2 5 k X z E y I C 0 x L z E 1 L D E z f S Z x d W 9 0 O y w m c X V v d D t T Z W N 0 a W 9 u M S 9 w c 3 l j a F 9 S R l R f U l R f c 3 V i L T I y T U w v Q X V 0 b 1 J l b W 9 2 Z W R D b 2 x 1 b W 5 z M S 5 7 Q 2 9 u Z F 8 x M y A w L z I w L D E 0 f S Z x d W 9 0 O y w m c X V v d D t T Z W N 0 a W 9 u M S 9 w c 3 l j a F 9 S R l R f U l R f c 3 V i L T I y T U w v Q X V 0 b 1 J l b W 9 2 Z W R D b 2 x 1 b W 5 z M S 5 7 Q 2 9 u Z F 8 x N C A x L z I 1 L D E 1 f S Z x d W 9 0 O y w m c X V v d D t T Z W N 0 a W 9 u M S 9 w c 3 l j a F 9 S R l R f U l R f c 3 V i L T I y T U w v Q X V 0 b 1 J l b W 9 2 Z W R D b 2 x 1 b W 5 z M S 5 7 Q 2 9 u Z F 8 x N S A y L z M w L D E 2 f S Z x d W 9 0 O y w m c X V v d D t T Z W N 0 a W 9 u M S 9 w c 3 l j a F 9 S R l R f U l R f c 3 V i L T I y T U w v Q X V 0 b 1 J l b W 9 2 Z W R D b 2 x 1 b W 5 z M S 5 7 Q 2 9 u Z F 8 x N i A 0 L z M 1 L D E 3 f S Z x d W 9 0 O y w m c X V v d D t T Z W N 0 a W 9 u M S 9 w c 3 l j a F 9 S R l R f U l R f c 3 V i L T I y T U w v Q X V 0 b 1 J l b W 9 2 Z W R D b 2 x 1 b W 5 z M S 5 7 Q 2 9 u Z F 8 x N y A 3 L z Q w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5 Y 2 h f U k Z U X 1 J U X 3 N 1 Y i 0 y M k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S V F 9 z d W I t M j J N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k Z U X 1 J U X 3 N 1 Y i 0 y M k 1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U l R f c 3 V i L T I y T U w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C G Z y i Q w e t n E / 2 v M + h c i n Y V F C V 5 2 G 9 f X H 9 6 V 7 7 O V a E F d g A A A A A O g A A A A A I A A C A A A A D n y y F s b E h Q N g v J A k R D J T V u J M U N b G p t U Q D y w d D o U a b l 1 F A A A A B H O 4 y h u j W b e S z G P m T P 2 U 0 + 4 5 N t V r r V C Z v s w / b 0 r y o 5 9 C 9 P p D u 7 I f C x w j / S G I Z x D 3 p l Q 0 E o y i f / K n l P U b C K O 0 k R d p V w O B m z n 3 Z 4 P h q Y b Q K B p 0 A A A A B a J m + 7 8 4 h y u b b f H y A v b B K g H E C i M i + f g N k 7 3 b q A f N Z P I 5 T E w I l D d M 0 z q m a F 4 p y F v i Y F n s U k g P w 0 s 2 E C B h + N v 5 E s < / D a t a M a s h u p > 
</file>

<file path=customXml/itemProps1.xml><?xml version="1.0" encoding="utf-8"?>
<ds:datastoreItem xmlns:ds="http://schemas.openxmlformats.org/officeDocument/2006/customXml" ds:itemID="{3A750482-7A10-4C6D-8121-F73368F83E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psych_RFT_RT_sub-22ML (2)</vt:lpstr>
      <vt:lpstr>psych_RFT_RT_sub-22ML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2022-02-22T15:40:26Z</dcterms:created>
  <dcterms:modified xsi:type="dcterms:W3CDTF">2022-03-17T15:56:59Z</dcterms:modified>
</cp:coreProperties>
</file>