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02PC/"/>
    </mc:Choice>
  </mc:AlternateContent>
  <xr:revisionPtr revIDLastSave="0" documentId="13_ncr:40009_{49F1C66E-83B0-4567-8AEB-06A236952D8C}" xr6:coauthVersionLast="47" xr6:coauthVersionMax="47" xr10:uidLastSave="{00000000-0000-0000-0000-000000000000}"/>
  <bookViews>
    <workbookView xWindow="12260" yWindow="2290" windowWidth="13700" windowHeight="7810"/>
  </bookViews>
  <sheets>
    <sheet name="resultats_RT_sub-02PC (2)" sheetId="2" r:id="rId1"/>
    <sheet name="resultats_RT_sub-02PC" sheetId="1" r:id="rId2"/>
  </sheets>
  <definedNames>
    <definedName name="DonnéesExternes_1" localSheetId="0" hidden="1">'resultats_RT_sub-02PC (2)'!$A$1:$M$11</definedName>
  </definedNames>
  <calcPr calcId="0"/>
</workbook>
</file>

<file path=xl/calcChain.xml><?xml version="1.0" encoding="utf-8"?>
<calcChain xmlns="http://schemas.openxmlformats.org/spreadsheetml/2006/main">
  <c r="B16" i="2" l="1"/>
  <c r="B12" i="2"/>
  <c r="B14" i="2" l="1"/>
  <c r="B18" i="2"/>
  <c r="C14" i="2"/>
  <c r="D14" i="2"/>
  <c r="E14" i="2"/>
  <c r="F14" i="2"/>
  <c r="G14" i="2"/>
  <c r="H14" i="2"/>
  <c r="I14" i="2"/>
  <c r="J14" i="2"/>
  <c r="K14" i="2"/>
  <c r="L14" i="2"/>
  <c r="M14" i="2"/>
  <c r="B17" i="2"/>
  <c r="C13" i="2"/>
  <c r="D13" i="2"/>
  <c r="E13" i="2"/>
  <c r="F13" i="2"/>
  <c r="G13" i="2"/>
  <c r="H13" i="2"/>
  <c r="I13" i="2"/>
  <c r="J13" i="2"/>
  <c r="K13" i="2"/>
  <c r="L13" i="2"/>
  <c r="M13" i="2"/>
  <c r="B13" i="2"/>
  <c r="C12" i="2"/>
  <c r="D12" i="2"/>
  <c r="E12" i="2"/>
  <c r="F12" i="2"/>
  <c r="G12" i="2"/>
  <c r="H12" i="2"/>
  <c r="I12" i="2"/>
  <c r="J12" i="2"/>
  <c r="K12" i="2"/>
  <c r="L12" i="2"/>
  <c r="M12" i="2"/>
</calcChain>
</file>

<file path=xl/connections.xml><?xml version="1.0" encoding="utf-8"?>
<connections xmlns="http://schemas.openxmlformats.org/spreadsheetml/2006/main">
  <connection id="1" keepAlive="1" name="Requête - resultats_RT_sub-02PC" description="Connexion à la requête « resultats_RT_sub-02PC » dans le classeur." type="5" refreshedVersion="7" background="1" saveData="1">
    <dbPr connection="Provider=Microsoft.Mashup.OleDb.1;Data Source=$Workbook$;Location=resultats_RT_sub-02PC;Extended Properties=&quot;&quot;" command="SELECT * FROM [resultats_RT_sub-02PC]"/>
  </connection>
</connections>
</file>

<file path=xl/sharedStrings.xml><?xml version="1.0" encoding="utf-8"?>
<sst xmlns="http://schemas.openxmlformats.org/spreadsheetml/2006/main" count="40" uniqueCount="38">
  <si>
    <t>Essai,Haut 0.2,Haut 0.5,Haut 0.8,Bas 0.2,Bas 0.5,Bas 0.8,Gauche 0.2,Gauche 0.5,Gauche 0.8,Droite 0.2,Droite 0.5,Droite 0.8</t>
  </si>
  <si>
    <t>Essai0,0.40542990004178137,0.33972889999859035,0.3419145999941975,0.3664493000251241,0.38409450004110113,0.3102538000093773,0.3824978999909945,0.34159889997681603,0.31045709998579696,0.397453699959442,0.38616369996452704,0.40035780001198873</t>
  </si>
  <si>
    <t>Essai1,0.4627567999996245,0.36811799998395145,0.29114990000380203,0.33557509997626767,0.3213060999987647,0.29327029996784404,0.33772740000858903,0.3248054999858141,0.3756438000127673,0.34911729994928464,0.38387770002009347,0.3827287000021897</t>
  </si>
  <si>
    <t>Essai2,0.3332516000373289,0.2901121000177227,0.35864089999813586,0.39419049996649846,0.3389315999811515,0.3417444999795407,0.35314759996253997,0.3720692999777384,0.2950961999595165,0.41494330001296476,0.38768400001572445,0.3100217000464909</t>
  </si>
  <si>
    <t>Essai3,0.36579800001345575,0.35523249994730577,0.34155750001082197,0.41486350004561245,0.3379763000411913,0.37179679999826476,0.415864699985832,0.3267846999806352,0.34447870001895353,0.5115593000082299,0.4185606999672018,0.3676545000053011</t>
  </si>
  <si>
    <t>Essai4,0.41408019996015355,0.38726950000273064,0.2935313999769278,0.4299096000031568,0.35589740000432357,0.3585343000013381,0.38373060000594705,0.3904760999721475,0.3897472000098787,0.41349059995263815,0.3987199999974109,0.3399875999893993</t>
  </si>
  <si>
    <t>Essai5,0.4314838999998756,0.3381946999579668,0.38953320001019165,0.3669671000097878,1.6963781000231393,0.29303190001519397,0.4002157000359148,0.38885089999530464,0.327923099976033,0.35078919999068603,0.3520703999674879,0.40662690001772717</t>
  </si>
  <si>
    <t>Essai6,0.3814420999842696,0.49862760002724826,0.34010159998433664,0.4158183999825269,0.4036678000120446,0.3257996999891475,0.3347613000078127,0.40372990001924336,0.34536440001102164,0.3988299999618903,0.38552919996436685,0.43812220002291724</t>
  </si>
  <si>
    <t>Essai7,0.3985497000394389,0.3379946000059135,0.37188519997289404,0.3813180000288412,0.323678300017491,0.3736250000074506,0.38481110002612695,0.32374819996766746,0.47146109997993335,0.3660700000473298,0.3571457999642007,0.341653999988921</t>
  </si>
  <si>
    <t>Essai8,0.382295899966266,0.3220333000062965,0.45044400001643226,0.3828769999672659,0.32151819998398423,0.35599750000983477,0.5117593000177294,0.32595630001742393,0.32937450002646074,0.3509570999885909,0.3667633999721147,0.3242663000128232</t>
  </si>
  <si>
    <t>Essai9,0.39987520000431687,0.35346420004498214,0.292862200003583,0.3632803999935277,0.3702659999835305,0.3732086999807507,0.4156156000099145,0.3577944000135176,0.34367470000870526,0.47902159998193383,0.3555623000138439,0.4879465000121854</t>
  </si>
  <si>
    <t>Essai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</si>
  <si>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</si>
  <si>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</si>
  <si>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</si>
  <si>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</si>
  <si>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</si>
  <si>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</si>
  <si>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</si>
  <si>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</si>
  <si>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</si>
  <si>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</si>
  <si>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Haut 0,2</t>
  </si>
  <si>
    <t>Haut 0,5</t>
  </si>
  <si>
    <t>Haut 0,8</t>
  </si>
  <si>
    <t>Bas 0,2</t>
  </si>
  <si>
    <t>Bas 0,5</t>
  </si>
  <si>
    <t>Bas 0,8</t>
  </si>
  <si>
    <t>Gauche 0,2</t>
  </si>
  <si>
    <t>Gauche 0,5</t>
  </si>
  <si>
    <t>Gauche 0,8</t>
  </si>
  <si>
    <t>Droite 0,2</t>
  </si>
  <si>
    <t>Droite 0,5</t>
  </si>
  <si>
    <t>Droite 0,8</t>
  </si>
  <si>
    <t>Moyenne</t>
  </si>
  <si>
    <t>ET</t>
  </si>
  <si>
    <t>Moy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</si>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</sst>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Essai" tableColumnId="1"/>
      <queryTableField id="2" name="Haut 0.2" tableColumnId="2"/>
      <queryTableField id="3" name="Haut 0.5" tableColumnId="3"/>
      <queryTableField id="4" name="Haut 0.8" tableColumnId="4"/>
      <queryTableField id="5" name="Bas 0.2" tableColumnId="5"/>
      <queryTableField id="6" name="Bas 0.5" tableColumnId="6"/>
      <queryTableField id="7" name="Bas 0.8" tableColumnId="7"/>
      <queryTableField id="8" name="Gauche 0.2" tableColumnId="8"/>
      <queryTableField id="9" name="Gauche 0.5" tableColumnId="9"/>
      <queryTableField id="10" name="Gauche 0.8" tableColumnId="10"/>
      <queryTableField id="11" name="Droite 0.2" tableColumnId="11"/>
      <queryTableField id="12" name="Droite 0.5" tableColumnId="12"/>
      <queryTableField id="13" name="Droite 0.8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ats_RT_sub_02PC" displayName="resultats_RT_sub_02PC" ref="A1:M12" tableType="queryTable" totalsRowCount="1">
  <autoFilter ref="A1:M11"/>
  <tableColumns count="13">
    <tableColumn id="1" uniqueName="1" name="Essai" totalsRowLabel="Moyenne" queryTableFieldId="1" dataDxfId="25" totalsRowDxfId="12"/>
    <tableColumn id="2" uniqueName="2" name="Haut 0,2" totalsRowFunction="custom" queryTableFieldId="2" dataDxfId="24" totalsRowDxfId="11">
      <totalsRowFormula>AVERAGE(resultats_RT_sub_02PC[Haut 0,2])</totalsRowFormula>
    </tableColumn>
    <tableColumn id="3" uniqueName="3" name="Haut 0,5" totalsRowFunction="custom" queryTableFieldId="3" dataDxfId="23" totalsRowDxfId="10">
      <totalsRowFormula>AVERAGE(resultats_RT_sub_02PC[Haut 0,5])</totalsRowFormula>
    </tableColumn>
    <tableColumn id="4" uniqueName="4" name="Haut 0,8" totalsRowFunction="custom" queryTableFieldId="4" dataDxfId="22" totalsRowDxfId="9">
      <totalsRowFormula>AVERAGE(resultats_RT_sub_02PC[Haut 0,8])</totalsRowFormula>
    </tableColumn>
    <tableColumn id="5" uniqueName="5" name="Bas 0,2" totalsRowFunction="custom" queryTableFieldId="5" dataDxfId="21" totalsRowDxfId="8">
      <totalsRowFormula>AVERAGE(resultats_RT_sub_02PC[Bas 0,2])</totalsRowFormula>
    </tableColumn>
    <tableColumn id="6" uniqueName="6" name="Bas 0,5" totalsRowFunction="custom" queryTableFieldId="6" dataDxfId="20" totalsRowDxfId="7">
      <totalsRowFormula>AVERAGE(resultats_RT_sub_02PC[Bas 0,5])</totalsRowFormula>
    </tableColumn>
    <tableColumn id="7" uniqueName="7" name="Bas 0,8" totalsRowFunction="custom" queryTableFieldId="7" dataDxfId="19" totalsRowDxfId="6">
      <totalsRowFormula>AVERAGE(resultats_RT_sub_02PC[Bas 0,8])</totalsRowFormula>
    </tableColumn>
    <tableColumn id="8" uniqueName="8" name="Gauche 0,2" totalsRowFunction="custom" queryTableFieldId="8" dataDxfId="18" totalsRowDxfId="5">
      <totalsRowFormula>AVERAGE(resultats_RT_sub_02PC[Gauche 0,2])</totalsRowFormula>
    </tableColumn>
    <tableColumn id="9" uniqueName="9" name="Gauche 0,5" totalsRowFunction="custom" queryTableFieldId="9" dataDxfId="17" totalsRowDxfId="4">
      <totalsRowFormula>AVERAGE(resultats_RT_sub_02PC[Gauche 0,5])</totalsRowFormula>
    </tableColumn>
    <tableColumn id="10" uniqueName="10" name="Gauche 0,8" totalsRowFunction="custom" queryTableFieldId="10" dataDxfId="16" totalsRowDxfId="3">
      <totalsRowFormula>AVERAGE(resultats_RT_sub_02PC[Gauche 0,8])</totalsRowFormula>
    </tableColumn>
    <tableColumn id="11" uniqueName="11" name="Droite 0,2" totalsRowFunction="custom" queryTableFieldId="11" dataDxfId="15" totalsRowDxfId="2">
      <totalsRowFormula>AVERAGE(resultats_RT_sub_02PC[Droite 0,2])</totalsRowFormula>
    </tableColumn>
    <tableColumn id="12" uniqueName="12" name="Droite 0,5" totalsRowFunction="custom" queryTableFieldId="12" dataDxfId="14" totalsRowDxfId="1">
      <totalsRowFormula>AVERAGE(resultats_RT_sub_02PC[Droite 0,5])</totalsRowFormula>
    </tableColumn>
    <tableColumn id="13" uniqueName="13" name="Droite 0,8" totalsRowFunction="custom" queryTableFieldId="13" dataDxfId="13" totalsRowDxfId="0">
      <totalsRowFormula>AVERAGE(resultats_RT_sub_02PC[Droite 0,8])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C16" sqref="C16"/>
    </sheetView>
  </sheetViews>
  <sheetFormatPr baseColWidth="10" defaultRowHeight="14.5" x14ac:dyDescent="0.35"/>
  <cols>
    <col min="1" max="1" width="7.1796875" bestFit="1" customWidth="1"/>
    <col min="2" max="13" width="19.453125" bestFit="1" customWidth="1"/>
  </cols>
  <sheetData>
    <row r="1" spans="1:13" x14ac:dyDescent="0.35">
      <c r="A1" t="s">
        <v>11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5">
      <c r="A2" s="1" t="s">
        <v>12</v>
      </c>
      <c r="B2" s="2">
        <v>0.40542990004178098</v>
      </c>
      <c r="C2" s="2">
        <v>0.33972889999859002</v>
      </c>
      <c r="D2" s="2">
        <v>0.34191459999419699</v>
      </c>
      <c r="E2" s="2">
        <v>0.36644930002512399</v>
      </c>
      <c r="F2" s="2">
        <v>0.38409450004110102</v>
      </c>
      <c r="G2" s="2">
        <v>0.31025380000937702</v>
      </c>
      <c r="H2" s="2">
        <v>0.38249789999099398</v>
      </c>
      <c r="I2" s="2">
        <v>0.34159889997681597</v>
      </c>
      <c r="J2" s="2">
        <v>0.31045709998579601</v>
      </c>
      <c r="K2" s="2">
        <v>0.39745369995944202</v>
      </c>
      <c r="L2" s="2">
        <v>0.38616369996452699</v>
      </c>
      <c r="M2" s="2">
        <v>0.40035780001198801</v>
      </c>
    </row>
    <row r="3" spans="1:13" x14ac:dyDescent="0.35">
      <c r="A3" s="1" t="s">
        <v>13</v>
      </c>
      <c r="B3" s="2">
        <v>0.46275679999962399</v>
      </c>
      <c r="C3" s="2">
        <v>0.36811799998395101</v>
      </c>
      <c r="D3" s="2">
        <v>0.29114990000380198</v>
      </c>
      <c r="E3" s="2">
        <v>0.335575099976267</v>
      </c>
      <c r="F3" s="2">
        <v>0.32130609999876403</v>
      </c>
      <c r="G3" s="2">
        <v>0.29327029996784398</v>
      </c>
      <c r="H3" s="2">
        <v>0.33772740000858897</v>
      </c>
      <c r="I3" s="2">
        <v>0.32480549998581398</v>
      </c>
      <c r="J3" s="2">
        <v>0.37564380001276698</v>
      </c>
      <c r="K3" s="2">
        <v>0.34911729994928398</v>
      </c>
      <c r="L3" s="2">
        <v>0.38387770002009303</v>
      </c>
      <c r="M3" s="2">
        <v>0.382728700002189</v>
      </c>
    </row>
    <row r="4" spans="1:13" x14ac:dyDescent="0.35">
      <c r="A4" s="1" t="s">
        <v>14</v>
      </c>
      <c r="B4" s="2">
        <v>0.33325160003732801</v>
      </c>
      <c r="C4" s="2">
        <v>0.29011210001772197</v>
      </c>
      <c r="D4" s="2">
        <v>0.35864089999813498</v>
      </c>
      <c r="E4" s="2">
        <v>0.39419049996649802</v>
      </c>
      <c r="F4" s="2">
        <v>0.33893159998115102</v>
      </c>
      <c r="G4" s="2">
        <v>0.34174449997953998</v>
      </c>
      <c r="H4" s="2">
        <v>0.35314759996253903</v>
      </c>
      <c r="I4" s="2">
        <v>0.37206929997773802</v>
      </c>
      <c r="J4" s="2">
        <v>0.29509619995951603</v>
      </c>
      <c r="K4" s="2">
        <v>0.41494330001296398</v>
      </c>
      <c r="L4" s="2">
        <v>0.38768400001572401</v>
      </c>
      <c r="M4" s="2">
        <v>0.31002170004648999</v>
      </c>
    </row>
    <row r="5" spans="1:13" x14ac:dyDescent="0.35">
      <c r="A5" s="1" t="s">
        <v>15</v>
      </c>
      <c r="B5" s="2">
        <v>0.36579800001345503</v>
      </c>
      <c r="C5" s="2">
        <v>0.35523249994730499</v>
      </c>
      <c r="D5" s="2">
        <v>0.34155750001082102</v>
      </c>
      <c r="E5" s="2">
        <v>0.41486350004561201</v>
      </c>
      <c r="F5" s="2">
        <v>0.337976300041191</v>
      </c>
      <c r="G5" s="2">
        <v>0.37179679999826398</v>
      </c>
      <c r="H5" s="2">
        <v>0.41586469998583198</v>
      </c>
      <c r="I5" s="2">
        <v>0.32678469998063497</v>
      </c>
      <c r="J5" s="2">
        <v>0.34447870001895298</v>
      </c>
      <c r="K5" s="2">
        <v>0.51155930000822902</v>
      </c>
      <c r="L5" s="2">
        <v>0.41856069996720102</v>
      </c>
      <c r="M5" s="2">
        <v>0.36765450000530098</v>
      </c>
    </row>
    <row r="6" spans="1:13" x14ac:dyDescent="0.35">
      <c r="A6" s="1" t="s">
        <v>16</v>
      </c>
      <c r="B6" s="2">
        <v>0.41408019996015299</v>
      </c>
      <c r="C6" s="2">
        <v>0.38726950000273003</v>
      </c>
      <c r="D6" s="2">
        <v>0.29353139997692701</v>
      </c>
      <c r="E6" s="2">
        <v>0.42990960000315598</v>
      </c>
      <c r="F6" s="2">
        <v>0.35589740000432302</v>
      </c>
      <c r="G6" s="2">
        <v>0.35853430000133801</v>
      </c>
      <c r="H6" s="2">
        <v>0.383730600005947</v>
      </c>
      <c r="I6" s="2">
        <v>0.39047609997214699</v>
      </c>
      <c r="J6" s="2">
        <v>0.389747200009878</v>
      </c>
      <c r="K6" s="2">
        <v>0.41349059995263798</v>
      </c>
      <c r="L6" s="2">
        <v>0.39871999999740998</v>
      </c>
      <c r="M6" s="2">
        <v>0.33998759998939898</v>
      </c>
    </row>
    <row r="7" spans="1:13" x14ac:dyDescent="0.35">
      <c r="A7" s="1" t="s">
        <v>17</v>
      </c>
      <c r="B7" s="2">
        <v>0.43148389999987502</v>
      </c>
      <c r="C7" s="2">
        <v>0.33819469995796603</v>
      </c>
      <c r="D7" s="2">
        <v>0.38953320001019098</v>
      </c>
      <c r="E7" s="2">
        <v>0.366967100009787</v>
      </c>
      <c r="F7" s="2">
        <v>1.6963781000231299</v>
      </c>
      <c r="G7" s="2">
        <v>0.29303190001519303</v>
      </c>
      <c r="H7" s="2">
        <v>0.400215700035914</v>
      </c>
      <c r="I7" s="2">
        <v>0.38885089999530398</v>
      </c>
      <c r="J7" s="2">
        <v>0.32792309997603297</v>
      </c>
      <c r="K7" s="2">
        <v>0.35078919999068597</v>
      </c>
      <c r="L7" s="2">
        <v>0.35207039996748701</v>
      </c>
      <c r="M7" s="2">
        <v>0.406626900017727</v>
      </c>
    </row>
    <row r="8" spans="1:13" x14ac:dyDescent="0.35">
      <c r="A8" s="1" t="s">
        <v>18</v>
      </c>
      <c r="B8" s="2">
        <v>0.38144209998426898</v>
      </c>
      <c r="C8" s="2">
        <v>0.49862760002724799</v>
      </c>
      <c r="D8" s="2">
        <v>0.34010159998433598</v>
      </c>
      <c r="E8" s="2">
        <v>0.41581839998252601</v>
      </c>
      <c r="F8" s="2">
        <v>0.403667800012044</v>
      </c>
      <c r="G8" s="2">
        <v>0.32579969998914698</v>
      </c>
      <c r="H8" s="2">
        <v>0.33476130000781201</v>
      </c>
      <c r="I8" s="2">
        <v>0.40372990001924303</v>
      </c>
      <c r="J8" s="2">
        <v>0.34536440001102098</v>
      </c>
      <c r="K8" s="2">
        <v>0.39882999996189</v>
      </c>
      <c r="L8" s="2">
        <v>0.38552919996436602</v>
      </c>
      <c r="M8" s="2">
        <v>0.43812220002291702</v>
      </c>
    </row>
    <row r="9" spans="1:13" x14ac:dyDescent="0.35">
      <c r="A9" s="1" t="s">
        <v>19</v>
      </c>
      <c r="B9" s="2">
        <v>0.39854970003943802</v>
      </c>
      <c r="C9" s="2">
        <v>0.33799460000591303</v>
      </c>
      <c r="D9" s="2">
        <v>0.37188519997289399</v>
      </c>
      <c r="E9" s="2">
        <v>0.38131800002884098</v>
      </c>
      <c r="F9" s="2">
        <v>0.32367830001749098</v>
      </c>
      <c r="G9" s="2">
        <v>0.37362500000745003</v>
      </c>
      <c r="H9" s="2">
        <v>0.38481110002612601</v>
      </c>
      <c r="I9" s="2">
        <v>0.32374819996766702</v>
      </c>
      <c r="J9" s="2">
        <v>0.47146109997993302</v>
      </c>
      <c r="K9" s="2">
        <v>0.36607000004732898</v>
      </c>
      <c r="L9" s="2">
        <v>0.35714579996419998</v>
      </c>
      <c r="M9" s="2">
        <v>0.34165399998892099</v>
      </c>
    </row>
    <row r="10" spans="1:13" x14ac:dyDescent="0.35">
      <c r="A10" s="1" t="s">
        <v>20</v>
      </c>
      <c r="B10" s="2">
        <v>0.38229589996626601</v>
      </c>
      <c r="C10" s="2">
        <v>0.32203330000629599</v>
      </c>
      <c r="D10" s="2">
        <v>0.45044400001643198</v>
      </c>
      <c r="E10" s="2">
        <v>0.38287699996726499</v>
      </c>
      <c r="F10" s="2">
        <v>0.32151819998398401</v>
      </c>
      <c r="G10" s="2">
        <v>0.35599750000983399</v>
      </c>
      <c r="H10" s="2">
        <v>0.51175930001772896</v>
      </c>
      <c r="I10" s="2">
        <v>0.32595630001742298</v>
      </c>
      <c r="J10" s="2">
        <v>0.32937450002646002</v>
      </c>
      <c r="K10" s="2">
        <v>0.35095709998858998</v>
      </c>
      <c r="L10" s="2">
        <v>0.36676339997211399</v>
      </c>
      <c r="M10" s="2">
        <v>0.32426630001282303</v>
      </c>
    </row>
    <row r="11" spans="1:13" x14ac:dyDescent="0.35">
      <c r="A11" s="1" t="s">
        <v>21</v>
      </c>
      <c r="B11" s="2">
        <v>0.39987520000431598</v>
      </c>
      <c r="C11" s="2">
        <v>0.35346420004498202</v>
      </c>
      <c r="D11" s="2">
        <v>0.29286220000358298</v>
      </c>
      <c r="E11" s="2">
        <v>0.36328039999352701</v>
      </c>
      <c r="F11" s="2">
        <v>0.37026599998352999</v>
      </c>
      <c r="G11" s="2">
        <v>0.37320869998075001</v>
      </c>
      <c r="H11" s="2">
        <v>0.41561560000991399</v>
      </c>
      <c r="I11" s="2">
        <v>0.35779440001351698</v>
      </c>
      <c r="J11" s="2">
        <v>0.34367470000870498</v>
      </c>
      <c r="K11" s="2">
        <v>0.479021599981933</v>
      </c>
      <c r="L11" s="2">
        <v>0.35556230001384298</v>
      </c>
      <c r="M11" s="2">
        <v>0.48794650001218498</v>
      </c>
    </row>
    <row r="12" spans="1:13" x14ac:dyDescent="0.35">
      <c r="A12" s="1" t="s">
        <v>34</v>
      </c>
      <c r="B12" s="2">
        <f>AVERAGE(resultats_RT_sub_02PC[Haut 0,2])</f>
        <v>0.39749633000465051</v>
      </c>
      <c r="C12" s="2">
        <f>AVERAGE(resultats_RT_sub_02PC[Haut 0,5])</f>
        <v>0.35907753999927033</v>
      </c>
      <c r="D12" s="2">
        <f>AVERAGE(resultats_RT_sub_02PC[Haut 0,8])</f>
        <v>0.34716204999713179</v>
      </c>
      <c r="E12" s="2">
        <f>AVERAGE(resultats_RT_sub_02PC[Bas 0,2])</f>
        <v>0.38512488999986028</v>
      </c>
      <c r="F12" s="2">
        <f>AVERAGE(resultats_RT_sub_02PC[Bas 0,5])</f>
        <v>0.48537143000867083</v>
      </c>
      <c r="G12" s="2">
        <f>AVERAGE(resultats_RT_sub_02PC[Bas 0,8])</f>
        <v>0.3397262499958737</v>
      </c>
      <c r="H12" s="2">
        <f>AVERAGE(resultats_RT_sub_02PC[Gauche 0,2])</f>
        <v>0.39201312000513966</v>
      </c>
      <c r="I12" s="2">
        <f>AVERAGE(resultats_RT_sub_02PC[Gauche 0,5])</f>
        <v>0.35558141999063042</v>
      </c>
      <c r="J12" s="2">
        <f>AVERAGE(resultats_RT_sub_02PC[Gauche 0,8])</f>
        <v>0.35332207999890619</v>
      </c>
      <c r="K12" s="2">
        <f>AVERAGE(resultats_RT_sub_02PC[Droite 0,2])</f>
        <v>0.40322320998529848</v>
      </c>
      <c r="L12" s="2">
        <f>AVERAGE(resultats_RT_sub_02PC[Droite 0,5])</f>
        <v>0.37920771998469649</v>
      </c>
      <c r="M12" s="2">
        <f>AVERAGE(resultats_RT_sub_02PC[Droite 0,8])</f>
        <v>0.37993662001099404</v>
      </c>
    </row>
    <row r="13" spans="1:13" x14ac:dyDescent="0.35">
      <c r="A13" t="s">
        <v>35</v>
      </c>
      <c r="B13" s="2">
        <f>_xlfn.STDEV.P(resultats_RT_sub_02PC[Haut 0,2])</f>
        <v>3.373392887433916E-2</v>
      </c>
      <c r="C13" s="2">
        <f>_xlfn.STDEV.P(resultats_RT_sub_02PC[Haut 0,5])</f>
        <v>5.2707201180827876E-2</v>
      </c>
      <c r="D13" s="2">
        <f>_xlfn.STDEV.P(resultats_RT_sub_02PC[Haut 0,8])</f>
        <v>4.7197830076753017E-2</v>
      </c>
      <c r="E13" s="2">
        <f>_xlfn.STDEV.P(resultats_RT_sub_02PC[Bas 0,2])</f>
        <v>2.746766074996727E-2</v>
      </c>
      <c r="F13" s="2">
        <f>_xlfn.STDEV.P(resultats_RT_sub_02PC[Bas 0,5])</f>
        <v>0.40454448073461313</v>
      </c>
      <c r="G13" s="2">
        <f>_xlfn.STDEV.P(resultats_RT_sub_02PC[Bas 0,8])</f>
        <v>3.0532574831212352E-2</v>
      </c>
      <c r="H13" s="2">
        <f>_xlfn.STDEV.P(resultats_RT_sub_02PC[Gauche 0,2])</f>
        <v>4.8454775259704257E-2</v>
      </c>
      <c r="I13" s="2">
        <f>_xlfn.STDEV.P(resultats_RT_sub_02PC[Gauche 0,5])</f>
        <v>2.9635184188362116E-2</v>
      </c>
      <c r="J13" s="2">
        <f>_xlfn.STDEV.P(resultats_RT_sub_02PC[Gauche 0,8])</f>
        <v>4.7394865719641091E-2</v>
      </c>
      <c r="K13" s="2">
        <f>_xlfn.STDEV.P(resultats_RT_sub_02PC[Droite 0,2])</f>
        <v>5.2503670198003949E-2</v>
      </c>
      <c r="L13" s="2">
        <f>_xlfn.STDEV.P(resultats_RT_sub_02PC[Droite 0,5])</f>
        <v>2.0120930264248039E-2</v>
      </c>
      <c r="M13" s="2">
        <f>_xlfn.STDEV.P(resultats_RT_sub_02PC[Droite 0,8])</f>
        <v>5.2334024763970963E-2</v>
      </c>
    </row>
    <row r="14" spans="1:13" x14ac:dyDescent="0.35">
      <c r="A14" t="s">
        <v>37</v>
      </c>
      <c r="B14" s="2">
        <f>B13/resultats_RT_sub_02PC[[#Totals],[Haut 0,2]]</f>
        <v>8.4866013414374136E-2</v>
      </c>
      <c r="C14" s="2">
        <f>C13/resultats_RT_sub_02PC[[#Totals],[Haut 0,5]]</f>
        <v>0.14678501245423198</v>
      </c>
      <c r="D14" s="2">
        <f>D13/resultats_RT_sub_02PC[[#Totals],[Haut 0,8]]</f>
        <v>0.13595331078711789</v>
      </c>
      <c r="E14" s="2">
        <f>E13/resultats_RT_sub_02PC[[#Totals],[Bas 0,2]]</f>
        <v>7.1321437443259597E-2</v>
      </c>
      <c r="F14" s="2">
        <f>F13/resultats_RT_sub_02PC[[#Totals],[Bas 0,5]]</f>
        <v>0.83347402777165158</v>
      </c>
      <c r="G14" s="2">
        <f>G13/resultats_RT_sub_02PC[[#Totals],[Bas 0,8]]</f>
        <v>8.987405251017018E-2</v>
      </c>
      <c r="H14" s="2">
        <f>H13/resultats_RT_sub_02PC[[#Totals],[Gauche 0,2]]</f>
        <v>0.12360498357572565</v>
      </c>
      <c r="I14" s="2">
        <f>I13/resultats_RT_sub_02PC[[#Totals],[Gauche 0,5]]</f>
        <v>8.3342892857402401E-2</v>
      </c>
      <c r="J14" s="2">
        <f>J13/resultats_RT_sub_02PC[[#Totals],[Gauche 0,8]]</f>
        <v>0.1341406846687527</v>
      </c>
      <c r="K14" s="2">
        <f>K13/resultats_RT_sub_02PC[[#Totals],[Droite 0,2]]</f>
        <v>0.13020994054364637</v>
      </c>
      <c r="L14" s="2">
        <f>L13/resultats_RT_sub_02PC[[#Totals],[Droite 0,5]]</f>
        <v>5.3060444721589661E-2</v>
      </c>
      <c r="M14" s="2">
        <f>M13/resultats_RT_sub_02PC[[#Totals],[Droite 0,8]]</f>
        <v>0.13774409206055629</v>
      </c>
    </row>
    <row r="16" spans="1:13" x14ac:dyDescent="0.35">
      <c r="A16" s="3" t="s">
        <v>36</v>
      </c>
      <c r="B16" s="4">
        <f>AVERAGE(resultats_RT_sub_02PC[[#Totals],[Haut 0,2]:[Droite 0,8]])</f>
        <v>0.38143688833176026</v>
      </c>
    </row>
    <row r="17" spans="1:2" x14ac:dyDescent="0.35">
      <c r="A17" t="s">
        <v>35</v>
      </c>
      <c r="B17" s="2">
        <f>_xlfn.STDEV.P(B13:M13)</f>
        <v>0.10129489620883868</v>
      </c>
    </row>
    <row r="18" spans="1:2" x14ac:dyDescent="0.35">
      <c r="A18" s="3" t="s">
        <v>37</v>
      </c>
      <c r="B18" s="4">
        <f>AVERAGE(B14:M14)</f>
        <v>0.16869807440070653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N 4 F w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N 4 F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B c F R G S / 9 e n g E A A H 8 E A A A T A B w A R m 9 y b X V s Y X M v U 2 V j d G l v b j E u b S C i G A A o o B Q A A A A A A A A A A A A A A A A A A A A A A A A A A A C F k 9 F u 2 j A U h u + R e A c r v a G S G x G 6 d m x V L r b A y l X X D n Z F p s q E 0 2 H J s Z H P M R q q + k D r a / T F a h Q K W h 1 r u U n 8 n e P f / v 3 H C B V J o 9 m 0 e W d X 3 U 6 3 g y t h Y c l O E g v o F A n C + x + z e 3 S L s / 7 g t k h Y z h R Q t 8 P 8 M z X O V u B J g Z t 0 Z C p X g 6 b e N 6 k g L Y w m P 8 B e U n w u f y J Y L G t B K 1 l + 1 z C y c g P l W z + W 1 5 I m b l G u c V u t y t Z V 0 w o 3 y S m f j 0 D J W h L Y P O E J Z 4 V R r t a Y Z + e c j X V l l l L / z r P B x Y C z O 2 c I p r R V k B 8 / 0 x u j 4 d c p b 3 Z / k s y 2 a 2 C 1 n / Y g X / 7 u n M 3 E w n f N r N D 4 Y G z d 6 O + 6 s N d 4 5 Y + P S U M z v z 7 t 5 h P 8 o S f O 3 v g g w s 8 j / E O E X 0 T 4 Z Y R / j P B h h H + K 8 K w f K 8 Q c Z z H L 2 b + e n 4 4 H P 9 Z n 9 P J M g G x t T e 3 w e P a 3 f u z j m o B Y + n + m 9 z 4 j z u b 7 j i 9 K T S u h h M W c r I u m m v 0 n 1 p a 9 7 D I e I w o Z 2 J o I R 6 y f h n 7 3 h T C z f S E M 4 a v A V q W G h 0 I N D 3 W u h a t W 0 C p 1 K I V q h 1 I o O L L G X 7 B W w U M p F D y U h u 8 i 7 3 a k j g R z 9 Q p Q S w E C L Q A U A A I A C A A 3 g X B U y F F R L a Q A A A D 2 A A A A E g A A A A A A A A A A A A A A A A A A A A A A Q 2 9 u Z m l n L 1 B h Y 2 t h Z 2 U u e G 1 s U E s B A i 0 A F A A C A A g A N 4 F w V A / K 6 a u k A A A A 6 Q A A A B M A A A A A A A A A A A A A A A A A 8 A A A A F t D b 2 5 0 Z W 5 0 X 1 R 5 c G V z X S 5 4 b W x Q S w E C L Q A U A A I A C A A 3 g X B U R k v / X p 4 B A A B / B A A A E w A A A A A A A A A A A A A A A A D h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E Q A A A A A A A K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1 J U X 3 N 1 Y i 0 w M l B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G F 0 c 1 9 S V F 9 z d W J f M D J Q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l Q x N T o w O T o 0 N i 4 1 M z c 1 M D I y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V z c 2 F p J n F 1 b 3 Q 7 L C Z x d W 9 0 O 0 h h d X Q g M C 4 y J n F 1 b 3 Q 7 L C Z x d W 9 0 O 0 h h d X Q g M C 4 1 J n F 1 b 3 Q 7 L C Z x d W 9 0 O 0 h h d X Q g M C 4 4 J n F 1 b 3 Q 7 L C Z x d W 9 0 O 0 J h c y A w L j I m c X V v d D s s J n F 1 b 3 Q 7 Q m F z I D A u N S Z x d W 9 0 O y w m c X V v d D t C Y X M g M C 4 4 J n F 1 b 3 Q 7 L C Z x d W 9 0 O 0 d h d W N o Z S A w L j I m c X V v d D s s J n F 1 b 3 Q 7 R 2 F 1 Y 2 h l I D A u N S Z x d W 9 0 O y w m c X V v d D t H Y X V j a G U g M C 4 4 J n F 1 b 3 Q 7 L C Z x d W 9 0 O 0 R y b 2 l 0 Z S A w L j I m c X V v d D s s J n F 1 b 3 Q 7 R H J v a X R l I D A u N S Z x d W 9 0 O y w m c X V v d D t E c m 9 p d G U g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0 c 1 9 S V F 9 z d W I t M D J Q Q y 9 B d X R v U m V t b 3 Z l Z E N v b H V t b n M x L n t F c 3 N h a S w w f S Z x d W 9 0 O y w m c X V v d D t T Z W N 0 a W 9 u M S 9 y Z X N 1 b H R h d H N f U l R f c 3 V i L T A y U E M v Q X V 0 b 1 J l b W 9 2 Z W R D b 2 x 1 b W 5 z M S 5 7 S G F 1 d C A w L j I s M X 0 m c X V v d D s s J n F 1 b 3 Q 7 U 2 V j d G l v b j E v c m V z d W x 0 Y X R z X 1 J U X 3 N 1 Y i 0 w M l B D L 0 F 1 d G 9 S Z W 1 v d m V k Q 2 9 s d W 1 u c z E u e 0 h h d X Q g M C 4 1 L D J 9 J n F 1 b 3 Q 7 L C Z x d W 9 0 O 1 N l Y 3 R p b 2 4 x L 3 J l c 3 V s d G F 0 c 1 9 S V F 9 z d W I t M D J Q Q y 9 B d X R v U m V t b 3 Z l Z E N v b H V t b n M x L n t I Y X V 0 I D A u O C w z f S Z x d W 9 0 O y w m c X V v d D t T Z W N 0 a W 9 u M S 9 y Z X N 1 b H R h d H N f U l R f c 3 V i L T A y U E M v Q X V 0 b 1 J l b W 9 2 Z W R D b 2 x 1 b W 5 z M S 5 7 Q m F z I D A u M i w 0 f S Z x d W 9 0 O y w m c X V v d D t T Z W N 0 a W 9 u M S 9 y Z X N 1 b H R h d H N f U l R f c 3 V i L T A y U E M v Q X V 0 b 1 J l b W 9 2 Z W R D b 2 x 1 b W 5 z M S 5 7 Q m F z I D A u N S w 1 f S Z x d W 9 0 O y w m c X V v d D t T Z W N 0 a W 9 u M S 9 y Z X N 1 b H R h d H N f U l R f c 3 V i L T A y U E M v Q X V 0 b 1 J l b W 9 2 Z W R D b 2 x 1 b W 5 z M S 5 7 Q m F z I D A u O C w 2 f S Z x d W 9 0 O y w m c X V v d D t T Z W N 0 a W 9 u M S 9 y Z X N 1 b H R h d H N f U l R f c 3 V i L T A y U E M v Q X V 0 b 1 J l b W 9 2 Z W R D b 2 x 1 b W 5 z M S 5 7 R 2 F 1 Y 2 h l I D A u M i w 3 f S Z x d W 9 0 O y w m c X V v d D t T Z W N 0 a W 9 u M S 9 y Z X N 1 b H R h d H N f U l R f c 3 V i L T A y U E M v Q X V 0 b 1 J l b W 9 2 Z W R D b 2 x 1 b W 5 z M S 5 7 R 2 F 1 Y 2 h l I D A u N S w 4 f S Z x d W 9 0 O y w m c X V v d D t T Z W N 0 a W 9 u M S 9 y Z X N 1 b H R h d H N f U l R f c 3 V i L T A y U E M v Q X V 0 b 1 J l b W 9 2 Z W R D b 2 x 1 b W 5 z M S 5 7 R 2 F 1 Y 2 h l I D A u O C w 5 f S Z x d W 9 0 O y w m c X V v d D t T Z W N 0 a W 9 u M S 9 y Z X N 1 b H R h d H N f U l R f c 3 V i L T A y U E M v Q X V 0 b 1 J l b W 9 2 Z W R D b 2 x 1 b W 5 z M S 5 7 R H J v a X R l I D A u M i w x M H 0 m c X V v d D s s J n F 1 b 3 Q 7 U 2 V j d G l v b j E v c m V z d W x 0 Y X R z X 1 J U X 3 N 1 Y i 0 w M l B D L 0 F 1 d G 9 S Z W 1 v d m V k Q 2 9 s d W 1 u c z E u e 0 R y b 2 l 0 Z S A w L j U s M T F 9 J n F 1 b 3 Q 7 L C Z x d W 9 0 O 1 N l Y 3 R p b 2 4 x L 3 J l c 3 V s d G F 0 c 1 9 S V F 9 z d W I t M D J Q Q y 9 B d X R v U m V t b 3 Z l Z E N v b H V t b n M x L n t E c m 9 p d G U g M C 4 4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z d W x 0 Y X R z X 1 J U X 3 N 1 Y i 0 w M l B D L 0 F 1 d G 9 S Z W 1 v d m V k Q 2 9 s d W 1 u c z E u e 0 V z c 2 F p L D B 9 J n F 1 b 3 Q 7 L C Z x d W 9 0 O 1 N l Y 3 R p b 2 4 x L 3 J l c 3 V s d G F 0 c 1 9 S V F 9 z d W I t M D J Q Q y 9 B d X R v U m V t b 3 Z l Z E N v b H V t b n M x L n t I Y X V 0 I D A u M i w x f S Z x d W 9 0 O y w m c X V v d D t T Z W N 0 a W 9 u M S 9 y Z X N 1 b H R h d H N f U l R f c 3 V i L T A y U E M v Q X V 0 b 1 J l b W 9 2 Z W R D b 2 x 1 b W 5 z M S 5 7 S G F 1 d C A w L j U s M n 0 m c X V v d D s s J n F 1 b 3 Q 7 U 2 V j d G l v b j E v c m V z d W x 0 Y X R z X 1 J U X 3 N 1 Y i 0 w M l B D L 0 F 1 d G 9 S Z W 1 v d m V k Q 2 9 s d W 1 u c z E u e 0 h h d X Q g M C 4 4 L D N 9 J n F 1 b 3 Q 7 L C Z x d W 9 0 O 1 N l Y 3 R p b 2 4 x L 3 J l c 3 V s d G F 0 c 1 9 S V F 9 z d W I t M D J Q Q y 9 B d X R v U m V t b 3 Z l Z E N v b H V t b n M x L n t C Y X M g M C 4 y L D R 9 J n F 1 b 3 Q 7 L C Z x d W 9 0 O 1 N l Y 3 R p b 2 4 x L 3 J l c 3 V s d G F 0 c 1 9 S V F 9 z d W I t M D J Q Q y 9 B d X R v U m V t b 3 Z l Z E N v b H V t b n M x L n t C Y X M g M C 4 1 L D V 9 J n F 1 b 3 Q 7 L C Z x d W 9 0 O 1 N l Y 3 R p b 2 4 x L 3 J l c 3 V s d G F 0 c 1 9 S V F 9 z d W I t M D J Q Q y 9 B d X R v U m V t b 3 Z l Z E N v b H V t b n M x L n t C Y X M g M C 4 4 L D Z 9 J n F 1 b 3 Q 7 L C Z x d W 9 0 O 1 N l Y 3 R p b 2 4 x L 3 J l c 3 V s d G F 0 c 1 9 S V F 9 z d W I t M D J Q Q y 9 B d X R v U m V t b 3 Z l Z E N v b H V t b n M x L n t H Y X V j a G U g M C 4 y L D d 9 J n F 1 b 3 Q 7 L C Z x d W 9 0 O 1 N l Y 3 R p b 2 4 x L 3 J l c 3 V s d G F 0 c 1 9 S V F 9 z d W I t M D J Q Q y 9 B d X R v U m V t b 3 Z l Z E N v b H V t b n M x L n t H Y X V j a G U g M C 4 1 L D h 9 J n F 1 b 3 Q 7 L C Z x d W 9 0 O 1 N l Y 3 R p b 2 4 x L 3 J l c 3 V s d G F 0 c 1 9 S V F 9 z d W I t M D J Q Q y 9 B d X R v U m V t b 3 Z l Z E N v b H V t b n M x L n t H Y X V j a G U g M C 4 4 L D l 9 J n F 1 b 3 Q 7 L C Z x d W 9 0 O 1 N l Y 3 R p b 2 4 x L 3 J l c 3 V s d G F 0 c 1 9 S V F 9 z d W I t M D J Q Q y 9 B d X R v U m V t b 3 Z l Z E N v b H V t b n M x L n t E c m 9 p d G U g M C 4 y L D E w f S Z x d W 9 0 O y w m c X V v d D t T Z W N 0 a W 9 u M S 9 y Z X N 1 b H R h d H N f U l R f c 3 V i L T A y U E M v Q X V 0 b 1 J l b W 9 2 Z W R D b 2 x 1 b W 5 z M S 5 7 R H J v a X R l I D A u N S w x M X 0 m c X V v d D s s J n F 1 b 3 Q 7 U 2 V j d G l v b j E v c m V z d W x 0 Y X R z X 1 J U X 3 N 1 Y i 0 w M l B D L 0 F 1 d G 9 S Z W 1 v d m V k Q 2 9 s d W 1 u c z E u e 0 R y b 2 l 0 Z S A w L j g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d H N f U l R f c 3 V i L T A y U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1 J U X 3 N 1 Y i 0 w M l B D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A y U E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M D J Q Q y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6 j K s 3 M 7 / T 7 h I V 4 I i n L 0 e A A A A A A I A A A A A A B B m A A A A A Q A A I A A A A I E R k 7 5 H p U 2 4 o u h O M E j N e s + P M 2 a x b B c K Q x I x C O H B J 9 j c A A A A A A 6 A A A A A A g A A I A A A A J i d F U A t 2 z x m O t e u g g c p 3 O F p l d 7 8 T P e M 2 z 0 Q 6 Y j j w L F Y U A A A A J S H 2 V v 6 e K e i E X 0 S F T o 4 s n l k Z E 9 s y X t V Z 0 I 8 M D N A e W E D p 1 x / V U b k s 8 H k b H c 8 i h 4 V w 9 j X y U F V 8 C n K 0 0 1 d a Z Y E 9 J s d t 2 / O w t w a 7 G j B q n 4 q Q 5 8 9 Q A A A A E l K S W 5 v t B e X T K d D J O h 5 T a m G a 1 1 8 M F y B G k 3 Q I s R b Y E t u P 9 / y F o 9 r S Y F 5 J 5 u P q 7 P l T N U A Y i a + e J A W x 4 W 7 n M u h j u s = < / D a t a M a s h u p > 
</file>

<file path=customXml/itemProps1.xml><?xml version="1.0" encoding="utf-8"?>
<ds:datastoreItem xmlns:ds="http://schemas.openxmlformats.org/officeDocument/2006/customXml" ds:itemID="{70EA4D18-80B6-47F8-8BAE-2CC2C10DF8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resultats_RT_sub-02PC (2)</vt:lpstr>
      <vt:lpstr>resultats_RT_sub-02PC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2022-03-16T15:10:23Z</dcterms:created>
  <dcterms:modified xsi:type="dcterms:W3CDTF">2022-03-16T15:20:40Z</dcterms:modified>
</cp:coreProperties>
</file>