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s\GitHub\psych\"/>
    </mc:Choice>
  </mc:AlternateContent>
  <xr:revisionPtr revIDLastSave="0" documentId="13_ncr:1_{C47FBB97-04F8-4AD8-AC27-78C7B448F1C0}" xr6:coauthVersionLast="47" xr6:coauthVersionMax="47" xr10:uidLastSave="{00000000-0000-0000-0000-000000000000}"/>
  <bookViews>
    <workbookView xWindow="-110" yWindow="490" windowWidth="19420" windowHeight="10420" xr2:uid="{1C93D8EF-CAD7-4EAE-B1C5-75E4D8BB4709}"/>
  </bookViews>
  <sheets>
    <sheet name="BIS-10" sheetId="1" r:id="rId1"/>
    <sheet name="BPS" sheetId="2" r:id="rId2"/>
    <sheet name="Pe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4" i="3" l="1"/>
  <c r="X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E4" i="1"/>
  <c r="D4" i="1"/>
  <c r="C4" i="1"/>
  <c r="B4" i="1"/>
  <c r="B4" i="2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B3" i="2"/>
  <c r="B2" i="2"/>
  <c r="E3" i="1"/>
  <c r="E2" i="1"/>
  <c r="D2" i="1"/>
  <c r="C2" i="1"/>
  <c r="B2" i="1"/>
  <c r="D3" i="1"/>
  <c r="C3" i="1"/>
</calcChain>
</file>

<file path=xl/sharedStrings.xml><?xml version="1.0" encoding="utf-8"?>
<sst xmlns="http://schemas.openxmlformats.org/spreadsheetml/2006/main" count="38" uniqueCount="32">
  <si>
    <t>Motrice</t>
  </si>
  <si>
    <t>Cognitive</t>
  </si>
  <si>
    <t>Non-Planning</t>
  </si>
  <si>
    <t>sub-00AD</t>
  </si>
  <si>
    <t>sub-22ML</t>
  </si>
  <si>
    <t>score</t>
  </si>
  <si>
    <t>Réfléchi/Impulsif</t>
  </si>
  <si>
    <t>Patient/Impatient</t>
  </si>
  <si>
    <t>Mesuré/Passionné</t>
  </si>
  <si>
    <t>Survolté/Calme</t>
  </si>
  <si>
    <t>Concentré/Distrait</t>
  </si>
  <si>
    <t>Anxieux/Détendu</t>
  </si>
  <si>
    <t>Intuitif/Logique</t>
  </si>
  <si>
    <t>Méthodique/Désordonné</t>
  </si>
  <si>
    <t>Rêveur/Pragmatique</t>
  </si>
  <si>
    <t>Souple/Intransigeant</t>
  </si>
  <si>
    <t>Dynamique/Lymphatique</t>
  </si>
  <si>
    <t>Organisé/Brouillon</t>
  </si>
  <si>
    <t>Habile/Maladroit</t>
  </si>
  <si>
    <t>Prudent/Fonceur</t>
  </si>
  <si>
    <t>Lent/Vif</t>
  </si>
  <si>
    <t>Soigné/Négligé</t>
  </si>
  <si>
    <t>En retard/Ponctuel</t>
  </si>
  <si>
    <t>Equilibré/Instable</t>
  </si>
  <si>
    <t>Minutieux/Grossier</t>
  </si>
  <si>
    <t>Extraverti/Introverti</t>
  </si>
  <si>
    <t>Agréable/Peu agréable</t>
  </si>
  <si>
    <t>Stable émotionnellement/Instable émotionnellement</t>
  </si>
  <si>
    <t>Ouverture à l'expérience/Fermeture à l'expérience</t>
  </si>
  <si>
    <t>sub-04AM</t>
  </si>
  <si>
    <t>TR (rft)</t>
  </si>
  <si>
    <t>Temps clique (GNG)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</si>
</sst>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EDC3-90BA-420E-8C93-D3C748D2357F}">
  <dimension ref="A1:H4"/>
  <sheetViews>
    <sheetView tabSelected="1" workbookViewId="0">
      <selection activeCell="H9" sqref="H9"/>
    </sheetView>
  </sheetViews>
  <sheetFormatPr baseColWidth="10"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G1" t="s">
        <v>30</v>
      </c>
      <c r="H1" t="s">
        <v>31</v>
      </c>
    </row>
    <row r="2" spans="1:8" x14ac:dyDescent="0.35">
      <c r="A2" t="s">
        <v>3</v>
      </c>
      <c r="B2">
        <f>3+1+3+3+1+3+4+1+1+0+1</f>
        <v>21</v>
      </c>
      <c r="C2">
        <f>3+0+1+3+4+1+1+3+3+0+4</f>
        <v>23</v>
      </c>
      <c r="D2">
        <f>4+0+0+3+3+3+3+0+0+3+3+3</f>
        <v>25</v>
      </c>
      <c r="E2">
        <f>SUM(B2:D2)</f>
        <v>69</v>
      </c>
      <c r="H2" s="4">
        <v>0.83214285714285696</v>
      </c>
    </row>
    <row r="3" spans="1:8" x14ac:dyDescent="0.35">
      <c r="A3" t="s">
        <v>4</v>
      </c>
      <c r="B3">
        <v>15</v>
      </c>
      <c r="C3">
        <f>3+4+4+4+0+1+1+0+1+4+0</f>
        <v>22</v>
      </c>
      <c r="D3">
        <f>3+0+3+1+3+4+0+1+3+0+3+1</f>
        <v>22</v>
      </c>
      <c r="E3">
        <f>SUM(B3:D3)</f>
        <v>59</v>
      </c>
      <c r="G3">
        <v>0.46</v>
      </c>
    </row>
    <row r="4" spans="1:8" x14ac:dyDescent="0.35">
      <c r="A4" t="s">
        <v>29</v>
      </c>
      <c r="B4">
        <f>2+3+3+2+2+2+3+1+4+3+2</f>
        <v>27</v>
      </c>
      <c r="C4">
        <f>2+3+2+2+4+2+3+2+2+3+2</f>
        <v>27</v>
      </c>
      <c r="D4">
        <f>3+2+1+4+3+1+1+1+1+1+2+3</f>
        <v>23</v>
      </c>
      <c r="E4">
        <f>SUM(B4:D4)</f>
        <v>77</v>
      </c>
      <c r="G4">
        <v>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14E0-C2FE-425B-8DB8-7A61320A6D39}">
  <dimension ref="A1:B4"/>
  <sheetViews>
    <sheetView workbookViewId="0">
      <selection activeCell="B4" sqref="B4"/>
    </sheetView>
  </sheetViews>
  <sheetFormatPr baseColWidth="10" defaultRowHeight="14.5" x14ac:dyDescent="0.35"/>
  <sheetData>
    <row r="1" spans="1:2" x14ac:dyDescent="0.35">
      <c r="B1" t="s">
        <v>5</v>
      </c>
    </row>
    <row r="2" spans="1:2" x14ac:dyDescent="0.35">
      <c r="A2" t="s">
        <v>3</v>
      </c>
      <c r="B2">
        <f>3+5+2+5+5+5+5+3+5+5+5+2+3+2+2+2+4+3+5+5+5+2+4+6+5+6+2+2</f>
        <v>108</v>
      </c>
    </row>
    <row r="3" spans="1:2" x14ac:dyDescent="0.35">
      <c r="A3" t="s">
        <v>4</v>
      </c>
      <c r="B3">
        <f>3+7+4+2+5+4+7+5+7+4+4+4+4+1+3+1+2+3+7+4+2+7+7+4+5+7+4+4</f>
        <v>121</v>
      </c>
    </row>
    <row r="4" spans="1:2" x14ac:dyDescent="0.35">
      <c r="A4" t="s">
        <v>29</v>
      </c>
      <c r="B4">
        <f>3+6+2+2+4+2+6+4+5+4+3+3+5+3+7+2+4+5+2+6+5+2+4+4+2+5+6+1</f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DF2E-ACA9-4AA3-9BBE-1EDA009B45C2}">
  <dimension ref="A1:X4"/>
  <sheetViews>
    <sheetView topLeftCell="D1" workbookViewId="0">
      <selection activeCell="H8" sqref="H8"/>
    </sheetView>
  </sheetViews>
  <sheetFormatPr baseColWidth="10" defaultRowHeight="14.5" x14ac:dyDescent="0.35"/>
  <cols>
    <col min="2" max="2" width="15" bestFit="1" customWidth="1"/>
    <col min="3" max="3" width="15.6328125" bestFit="1" customWidth="1"/>
    <col min="4" max="4" width="16.54296875" bestFit="1" customWidth="1"/>
    <col min="5" max="5" width="13.7265625" bestFit="1" customWidth="1"/>
    <col min="6" max="6" width="16.36328125" bestFit="1" customWidth="1"/>
    <col min="7" max="7" width="15.54296875" bestFit="1" customWidth="1"/>
    <col min="8" max="8" width="13.7265625" bestFit="1" customWidth="1"/>
    <col min="9" max="9" width="22.453125" bestFit="1" customWidth="1"/>
    <col min="10" max="10" width="18.1796875" bestFit="1" customWidth="1"/>
    <col min="11" max="11" width="18.453125" bestFit="1" customWidth="1"/>
    <col min="12" max="12" width="22.26953125" bestFit="1" customWidth="1"/>
    <col min="13" max="13" width="16.7265625" bestFit="1" customWidth="1"/>
    <col min="14" max="14" width="15.1796875" bestFit="1" customWidth="1"/>
    <col min="15" max="15" width="15.08984375" bestFit="1" customWidth="1"/>
    <col min="16" max="16" width="10.26953125" bestFit="1" customWidth="1"/>
    <col min="17" max="17" width="13.1796875" bestFit="1" customWidth="1"/>
    <col min="18" max="18" width="16.7265625" bestFit="1" customWidth="1"/>
    <col min="19" max="19" width="15.7265625" bestFit="1" customWidth="1"/>
    <col min="20" max="20" width="17.1796875" bestFit="1" customWidth="1"/>
    <col min="21" max="21" width="17.6328125" bestFit="1" customWidth="1"/>
    <col min="22" max="22" width="19.90625" bestFit="1" customWidth="1"/>
    <col min="23" max="23" width="18.6328125" customWidth="1"/>
    <col min="24" max="24" width="13" customWidth="1"/>
  </cols>
  <sheetData>
    <row r="1" spans="1:24" ht="58" x14ac:dyDescent="0.35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</row>
    <row r="2" spans="1:24" x14ac:dyDescent="0.35">
      <c r="A2" s="1" t="s">
        <v>3</v>
      </c>
      <c r="B2" s="3">
        <f>21/88</f>
        <v>0.23863636363636365</v>
      </c>
      <c r="C2" s="3">
        <f>33/88</f>
        <v>0.375</v>
      </c>
      <c r="D2" s="3">
        <f>74/88</f>
        <v>0.84090909090909094</v>
      </c>
      <c r="E2" s="3">
        <f>74/88</f>
        <v>0.84090909090909094</v>
      </c>
      <c r="F2" s="3">
        <f>31/88</f>
        <v>0.35227272727272729</v>
      </c>
      <c r="G2" s="3">
        <f>26/88</f>
        <v>0.29545454545454547</v>
      </c>
      <c r="H2" s="3">
        <f>56/88</f>
        <v>0.63636363636363635</v>
      </c>
      <c r="I2" s="3">
        <f>75/88</f>
        <v>0.85227272727272729</v>
      </c>
      <c r="J2" s="3">
        <f>20/88</f>
        <v>0.22727272727272727</v>
      </c>
      <c r="K2" s="3">
        <f>11/88</f>
        <v>0.125</v>
      </c>
      <c r="L2" s="3">
        <f>75/88</f>
        <v>0.85227272727272729</v>
      </c>
      <c r="M2" s="3">
        <f>74/88</f>
        <v>0.84090909090909094</v>
      </c>
      <c r="N2" s="3">
        <f>68/88</f>
        <v>0.77272727272727271</v>
      </c>
      <c r="O2" s="3">
        <f>9/88</f>
        <v>0.10227272727272728</v>
      </c>
      <c r="P2" s="3">
        <f>22/88</f>
        <v>0.25</v>
      </c>
      <c r="Q2" s="3">
        <f>78/88</f>
        <v>0.88636363636363635</v>
      </c>
      <c r="R2" s="3">
        <f>19/88</f>
        <v>0.21590909090909091</v>
      </c>
      <c r="S2" s="3">
        <f>74/88</f>
        <v>0.84090909090909094</v>
      </c>
      <c r="T2" s="3">
        <f>11/88</f>
        <v>0.125</v>
      </c>
      <c r="U2" s="3">
        <f>76/88</f>
        <v>0.86363636363636365</v>
      </c>
      <c r="V2" s="3">
        <f>19/88</f>
        <v>0.21590909090909091</v>
      </c>
      <c r="W2" s="3">
        <f>47/88</f>
        <v>0.53409090909090906</v>
      </c>
      <c r="X2" s="3">
        <f>61/88</f>
        <v>0.69318181818181823</v>
      </c>
    </row>
    <row r="3" spans="1:24" x14ac:dyDescent="0.35">
      <c r="A3" s="1" t="s">
        <v>4</v>
      </c>
      <c r="B3" s="3">
        <f>39/88</f>
        <v>0.44318181818181818</v>
      </c>
      <c r="C3" s="3">
        <f>38/88</f>
        <v>0.43181818181818182</v>
      </c>
      <c r="D3" s="3">
        <f>79/88</f>
        <v>0.89772727272727271</v>
      </c>
      <c r="E3" s="3">
        <f>65/88</f>
        <v>0.73863636363636365</v>
      </c>
      <c r="F3" s="3">
        <f>75/88</f>
        <v>0.85227272727272729</v>
      </c>
      <c r="G3" s="3">
        <f>20/88</f>
        <v>0.22727272727272727</v>
      </c>
      <c r="H3" s="3">
        <f>46/88</f>
        <v>0.52272727272727271</v>
      </c>
      <c r="I3" s="3">
        <f>69/88</f>
        <v>0.78409090909090906</v>
      </c>
      <c r="J3" s="3">
        <f>22/88</f>
        <v>0.25</v>
      </c>
      <c r="K3" s="3">
        <f>21/88</f>
        <v>0.23863636363636365</v>
      </c>
      <c r="L3" s="3">
        <f>33/88</f>
        <v>0.375</v>
      </c>
      <c r="M3" s="3">
        <f>63/88</f>
        <v>0.71590909090909094</v>
      </c>
      <c r="N3" s="3">
        <f>38/88</f>
        <v>0.43181818181818182</v>
      </c>
      <c r="O3" s="3">
        <f>35/88</f>
        <v>0.39772727272727271</v>
      </c>
      <c r="P3" s="3">
        <f>43/88</f>
        <v>0.48863636363636365</v>
      </c>
      <c r="Q3" s="3">
        <f>18/88</f>
        <v>0.20454545454545456</v>
      </c>
      <c r="R3" s="3">
        <f>36/88</f>
        <v>0.40909090909090912</v>
      </c>
      <c r="S3" s="3">
        <f>8/88</f>
        <v>9.0909090909090912E-2</v>
      </c>
      <c r="T3" s="3">
        <f>8/88</f>
        <v>9.0909090909090912E-2</v>
      </c>
      <c r="U3" s="3">
        <f>27/88</f>
        <v>0.30681818181818182</v>
      </c>
      <c r="V3" s="3">
        <f>25/88</f>
        <v>0.28409090909090912</v>
      </c>
      <c r="W3" s="3">
        <f>57/88</f>
        <v>0.64772727272727271</v>
      </c>
      <c r="X3" s="3">
        <f>5/88</f>
        <v>5.6818181818181816E-2</v>
      </c>
    </row>
    <row r="4" spans="1:24" x14ac:dyDescent="0.35">
      <c r="A4" s="1" t="s">
        <v>29</v>
      </c>
      <c r="B4" s="3">
        <f>1.6/88</f>
        <v>1.8181818181818184E-2</v>
      </c>
      <c r="C4" s="3">
        <f>0.2/88</f>
        <v>2.2727272727272731E-3</v>
      </c>
      <c r="D4" s="3">
        <f>2.9/88</f>
        <v>3.2954545454545452E-2</v>
      </c>
      <c r="E4" s="3">
        <f>7.6/88</f>
        <v>8.6363636363636365E-2</v>
      </c>
      <c r="F4" s="3">
        <f>7.6/88</f>
        <v>8.6363636363636365E-2</v>
      </c>
      <c r="G4" s="3">
        <f>3.2/88</f>
        <v>3.6363636363636369E-2</v>
      </c>
      <c r="H4" s="3">
        <f>4.6/88</f>
        <v>5.2272727272727269E-2</v>
      </c>
      <c r="I4" s="3">
        <f>4.6/88</f>
        <v>5.2272727272727269E-2</v>
      </c>
      <c r="J4" s="3">
        <f>4.7/88</f>
        <v>5.3409090909090913E-2</v>
      </c>
      <c r="K4" s="3">
        <f>7.3/88</f>
        <v>8.2954545454545447E-2</v>
      </c>
      <c r="L4" s="3">
        <f>6.7/88</f>
        <v>7.6136363636363641E-2</v>
      </c>
      <c r="M4" s="3">
        <f>6.8/88</f>
        <v>7.7272727272727271E-2</v>
      </c>
      <c r="N4" s="3">
        <f>2.5/88</f>
        <v>2.8409090909090908E-2</v>
      </c>
      <c r="O4" s="3">
        <f>2.9/88</f>
        <v>3.2954545454545452E-2</v>
      </c>
      <c r="P4" s="3">
        <f>3.7/88</f>
        <v>4.2045454545454546E-2</v>
      </c>
      <c r="Q4" s="3">
        <f>3/88</f>
        <v>3.4090909090909088E-2</v>
      </c>
      <c r="R4" s="3">
        <f>8.5/88</f>
        <v>9.6590909090909088E-2</v>
      </c>
      <c r="S4" s="3">
        <f>4.4/88</f>
        <v>0.05</v>
      </c>
      <c r="T4" s="3">
        <f>4.5/88</f>
        <v>5.113636363636364E-2</v>
      </c>
      <c r="U4" s="3">
        <f>8.3/88</f>
        <v>9.4318181818181829E-2</v>
      </c>
      <c r="V4" s="3">
        <f>5.4/88</f>
        <v>6.136363636363637E-2</v>
      </c>
      <c r="W4" s="3">
        <f>7.8/88</f>
        <v>8.8636363636363638E-2</v>
      </c>
      <c r="X4" s="3">
        <f>1.3/88</f>
        <v>1.4772727272727272E-2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BIS-10</vt:lpstr>
      <vt:lpstr>BPS</vt:lpstr>
      <vt:lpstr>Perso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ManipEcranTactile</dc:creator>
  <cp:lastModifiedBy>Mathilde Legrand</cp:lastModifiedBy>
  <dcterms:created xsi:type="dcterms:W3CDTF">2022-02-21T12:59:48Z</dcterms:created>
  <dcterms:modified xsi:type="dcterms:W3CDTF">2022-02-24T10:36:29Z</dcterms:modified>
</cp:coreProperties>
</file>