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7DB/"/>
    </mc:Choice>
  </mc:AlternateContent>
  <xr:revisionPtr revIDLastSave="7" documentId="13_ncr:40009_{415E024F-11C3-4D02-9767-9F2DBFE7A644}" xr6:coauthVersionLast="47" xr6:coauthVersionMax="47" xr10:uidLastSave="{138E2998-EABF-467B-9055-1DBD1E818CE6}"/>
  <bookViews>
    <workbookView xWindow="1140" yWindow="1740" windowWidth="14400" windowHeight="7360" xr2:uid="{00000000-000D-0000-FFFF-FFFF00000000}"/>
  </bookViews>
  <sheets>
    <sheet name="resultats_RT_sub-07DB (2)" sheetId="2" r:id="rId1"/>
    <sheet name="resultats_RT_sub-07DB" sheetId="1" r:id="rId2"/>
  </sheets>
  <definedNames>
    <definedName name="DonnéesExternes_1" localSheetId="0" hidden="1">'resultats_RT_sub-07DB (2)'!$A$1:$M$11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2" l="1"/>
  <c r="B15" i="2"/>
  <c r="I13" i="2" l="1"/>
  <c r="B12" i="2"/>
  <c r="B16" i="2" s="1"/>
  <c r="C13" i="2"/>
  <c r="C14" i="2" s="1"/>
  <c r="D13" i="2"/>
  <c r="D14" i="2" s="1"/>
  <c r="E13" i="2"/>
  <c r="E14" i="2" s="1"/>
  <c r="F13" i="2"/>
  <c r="F14" i="2" s="1"/>
  <c r="G13" i="2"/>
  <c r="G14" i="2" s="1"/>
  <c r="H13" i="2"/>
  <c r="H14" i="2" s="1"/>
  <c r="J13" i="2"/>
  <c r="K13" i="2"/>
  <c r="K14" i="2" s="1"/>
  <c r="L13" i="2"/>
  <c r="L14" i="2" s="1"/>
  <c r="M13" i="2"/>
  <c r="M14" i="2" s="1"/>
  <c r="B13" i="2"/>
  <c r="C12" i="2"/>
  <c r="D12" i="2"/>
  <c r="E12" i="2"/>
  <c r="F12" i="2"/>
  <c r="G12" i="2"/>
  <c r="H12" i="2"/>
  <c r="I12" i="2"/>
  <c r="J12" i="2"/>
  <c r="J14" i="2" s="1"/>
  <c r="K12" i="2"/>
  <c r="L12" i="2"/>
  <c r="M12" i="2"/>
  <c r="I14" i="2" l="1"/>
  <c r="B14" i="2"/>
  <c r="B1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ats_RT_sub-07DB" description="Connexion à la requête « resultats_RT_sub-07DB » dans le classeur." type="5" refreshedVersion="7" background="1" saveData="1">
    <dbPr connection="Provider=Microsoft.Mashup.OleDb.1;Data Source=$Workbook$;Location=resultats_RT_sub-07DB;Extended Properties=&quot;&quot;" command="SELECT * FROM [resultats_RT_sub-07DB]"/>
  </connection>
</connections>
</file>

<file path=xl/sharedStrings.xml><?xml version="1.0" encoding="utf-8"?>
<sst xmlns="http://schemas.openxmlformats.org/spreadsheetml/2006/main" count="39" uniqueCount="38">
  <si>
    <t>Essai,Haut 0.2,Haut 0.5,Haut 0.8,Bas 0.2,Bas 0.5,Bas 0.8,Gauche 0.2,Gauche 0.5,Gauche 0.8,Droite 0.2,Droite 0.5,Droite 0.8</t>
  </si>
  <si>
    <t>essai0,0.5003276001662016,0.4203247001860291,0.4080646999645978,0.416046499973163,0.4356770000886172,0.4201887999661267,0.38662939984351397,0.3588137999176979,0.3305378998629749,0.4657098001334816,0.43191280006431043,0.3912768999580294</t>
  </si>
  <si>
    <t>essai1,0.4647156000137329,0.4051297002006322,0.42307680007070303,0.43341549998149276,0.4700255999341607,0.3924577001016587,0.40249820007011294,0.42125440016388893,0.4238587999716401,0.4655591999180615,0.3738898001611233,0.4043322999496013</t>
  </si>
  <si>
    <t>essai2,0.46545019978657365,0.43591379979625344,0.42386130010709167,0.4793259999714792,0.3724847000557929,0.408160800114274,0.41706549981608987,0.3898102000821382,0.6824294999241829,0.464848899981007,0.4047240999061614,0.4234621999785304</t>
  </si>
  <si>
    <t>essai3,0.41528309998102486,0.45196159998886287,0.48811439983546734,0.5111394999548793,0.3569871000945568,0.4876166000030935,0.45039169979281723,0.3750420000869781,0.437531900126487,0.46389300003647804,0.4174238999839872,0.4228513000998646</t>
  </si>
  <si>
    <t>essai4,0.3527827998623252,0.35753199993632734,0.40658710012212396,0.41420140000991523,0.4049086000304669,0.32869420014321804,0.41854139999486506,0.32738519995473325,0.3632352000568062,0.46329680015332997,0.35564370010979474,0.40851440001279116</t>
  </si>
  <si>
    <t>essai5,0.3530045000370592,0.38584189978428185,0.35213210014626384,0.39991949987597764,0.356635499978438,0.3600708998274058,0.38689800002612174,0.4314787001349032,0.37770549999549985,0.42914119991473854,0.34113209997303784,0.32824279996566474</t>
  </si>
  <si>
    <t>essai6,0.48066190001554787,0.38741720002144575,0.47153400001116097,0.4491291001904756,0.3417515999171883,0.4225033998955041,0.4513851997908205,0.44945150008425117,0.3618799999821931,0.3351650999393314,0.6603055999148637,0.502226100070402</t>
  </si>
  <si>
    <t>essai7,0.4182414999231696,0.33953580004163086,0.330048699863255,0.33764160005375743,0.37187570007517934,0.4393555000424385,0.4347671000286937,0.35934030008502305,0.36057270015589893,0.36820199992507696,0.40370570006780326,0.3584839999675751</t>
  </si>
  <si>
    <t>essai8,0.3221971997991204,0.3415722001809627,0.3899391000159085,0.3687009001150727,0.3568287999369204,0.4726388999260962,0.40184940001927316,0.32693940005265176,0.37450779997743666,0.6094243000261486,0.34108849987387657,0.3604232999496162</t>
  </si>
  <si>
    <t>essai9,0.3692431999370456,0.32585699995979667,0.5323288000654429,0.3051507999189198,0.31075789988972247,0.42444410012103617,0.4179747998714447,0.334389999974519,0.3139760000631213,0.4006592999212444,0.3732616000343114,0.3577573001384735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</si>
  <si>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</si>
  <si>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</si>
  <si>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</si>
  <si>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</si>
  <si>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</si>
  <si>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</si>
  <si>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</si>
  <si>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</si>
  <si>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</si>
  <si>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</si>
  <si>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</si>
  <si>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</si>
  <si>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</si>
  <si>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</si>
  <si>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</si>
  <si>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</si>
  <si>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</si>
  <si>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</si>
  <si>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</si>
  <si>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</si>
  <si>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</si>
  <si>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</si>
  <si>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</si>
  <si>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moyenne</t>
  </si>
  <si>
    <t>ET</t>
  </si>
  <si>
    <t>CV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</si>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</sst>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Essai" tableColumnId="1"/>
      <queryTableField id="2" name="Haut 0.2" tableColumnId="2"/>
      <queryTableField id="3" name="Haut 0.5" tableColumnId="3"/>
      <queryTableField id="4" name="Haut 0.8" tableColumnId="4"/>
      <queryTableField id="5" name="Bas 0.2" tableColumnId="5"/>
      <queryTableField id="6" name="Bas 0.5" tableColumnId="6"/>
      <queryTableField id="7" name="Bas 0.8" tableColumnId="7"/>
      <queryTableField id="8" name="Gauche 0.2" tableColumnId="8"/>
      <queryTableField id="9" name="Gauche 0.5" tableColumnId="9"/>
      <queryTableField id="10" name="Gauche 0.8" tableColumnId="10"/>
      <queryTableField id="11" name="Droite 0.2" tableColumnId="11"/>
      <queryTableField id="12" name="Droite 0.5" tableColumnId="12"/>
      <queryTableField id="13" name="Droite 0.8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ats_RT_sub_07DB" displayName="resultats_RT_sub_07DB" ref="A1:M12" tableType="queryTable" totalsRowCount="1">
  <autoFilter ref="A1:M11" xr:uid="{00000000-0009-0000-0100-000001000000}"/>
  <tableColumns count="13">
    <tableColumn id="1" xr3:uid="{00000000-0010-0000-0000-000001000000}" uniqueName="1" name="Essai" totalsRowLabel="moyenne" queryTableFieldId="1" dataDxfId="25" totalsRowDxfId="12"/>
    <tableColumn id="2" xr3:uid="{00000000-0010-0000-0000-000002000000}" uniqueName="2" name="Haut 0,2" totalsRowFunction="custom" queryTableFieldId="2" dataDxfId="24" totalsRowDxfId="11">
      <totalsRowFormula>AVERAGE(resultats_RT_sub_07DB[Haut 0,2])</totalsRowFormula>
    </tableColumn>
    <tableColumn id="3" xr3:uid="{00000000-0010-0000-0000-000003000000}" uniqueName="3" name="Haut 0,5" totalsRowFunction="custom" queryTableFieldId="3" dataDxfId="23" totalsRowDxfId="10">
      <totalsRowFormula>AVERAGE(resultats_RT_sub_07DB[Haut 0,5])</totalsRowFormula>
    </tableColumn>
    <tableColumn id="4" xr3:uid="{00000000-0010-0000-0000-000004000000}" uniqueName="4" name="Haut 0,8" totalsRowFunction="custom" queryTableFieldId="4" dataDxfId="22" totalsRowDxfId="9">
      <totalsRowFormula>AVERAGE(resultats_RT_sub_07DB[Haut 0,8])</totalsRowFormula>
    </tableColumn>
    <tableColumn id="5" xr3:uid="{00000000-0010-0000-0000-000005000000}" uniqueName="5" name="Bas 0,2" totalsRowFunction="custom" queryTableFieldId="5" dataDxfId="21" totalsRowDxfId="8">
      <totalsRowFormula>AVERAGE(resultats_RT_sub_07DB[Bas 0,2])</totalsRowFormula>
    </tableColumn>
    <tableColumn id="6" xr3:uid="{00000000-0010-0000-0000-000006000000}" uniqueName="6" name="Bas 0,5" totalsRowFunction="custom" queryTableFieldId="6" dataDxfId="20" totalsRowDxfId="7">
      <totalsRowFormula>AVERAGE(resultats_RT_sub_07DB[Bas 0,5])</totalsRowFormula>
    </tableColumn>
    <tableColumn id="7" xr3:uid="{00000000-0010-0000-0000-000007000000}" uniqueName="7" name="Bas 0,8" totalsRowFunction="custom" queryTableFieldId="7" dataDxfId="19" totalsRowDxfId="6">
      <totalsRowFormula>AVERAGE(resultats_RT_sub_07DB[Bas 0,8])</totalsRowFormula>
    </tableColumn>
    <tableColumn id="8" xr3:uid="{00000000-0010-0000-0000-000008000000}" uniqueName="8" name="Gauche 0,2" totalsRowFunction="custom" queryTableFieldId="8" dataDxfId="18" totalsRowDxfId="5">
      <totalsRowFormula>AVERAGE(resultats_RT_sub_07DB[Gauche 0,2])</totalsRowFormula>
    </tableColumn>
    <tableColumn id="9" xr3:uid="{00000000-0010-0000-0000-000009000000}" uniqueName="9" name="Gauche 0,5" totalsRowFunction="custom" queryTableFieldId="9" dataDxfId="17" totalsRowDxfId="4">
      <totalsRowFormula>AVERAGE(resultats_RT_sub_07DB[Gauche 0,5])</totalsRowFormula>
    </tableColumn>
    <tableColumn id="10" xr3:uid="{00000000-0010-0000-0000-00000A000000}" uniqueName="10" name="Gauche 0,8" totalsRowFunction="custom" queryTableFieldId="10" dataDxfId="16" totalsRowDxfId="3">
      <totalsRowFormula>AVERAGE(resultats_RT_sub_07DB[Gauche 0,8])</totalsRowFormula>
    </tableColumn>
    <tableColumn id="11" xr3:uid="{00000000-0010-0000-0000-00000B000000}" uniqueName="11" name="Droite 0,2" totalsRowFunction="custom" queryTableFieldId="11" dataDxfId="15" totalsRowDxfId="2">
      <totalsRowFormula>AVERAGE(resultats_RT_sub_07DB[Droite 0,2])</totalsRowFormula>
    </tableColumn>
    <tableColumn id="12" xr3:uid="{00000000-0010-0000-0000-00000C000000}" uniqueName="12" name="Droite 0,5" totalsRowFunction="custom" queryTableFieldId="12" dataDxfId="14" totalsRowDxfId="1">
      <totalsRowFormula>AVERAGE(resultats_RT_sub_07DB[Droite 0,5])</totalsRowFormula>
    </tableColumn>
    <tableColumn id="13" xr3:uid="{00000000-0010-0000-0000-00000D000000}" uniqueName="13" name="Droite 0,8" totalsRowFunction="custom" queryTableFieldId="13" dataDxfId="13" totalsRowDxfId="0">
      <totalsRowFormula>AVERAGE(resultats_RT_sub_07DB[Droite 0,8])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topLeftCell="G1" zoomScale="55" zoomScaleNormal="55" workbookViewId="0">
      <selection activeCell="H16" sqref="H16"/>
    </sheetView>
  </sheetViews>
  <sheetFormatPr baseColWidth="10" defaultRowHeight="14.5" x14ac:dyDescent="0.35"/>
  <cols>
    <col min="1" max="1" width="7.1796875" bestFit="1" customWidth="1"/>
    <col min="2" max="13" width="19.453125" bestFit="1" customWidth="1"/>
  </cols>
  <sheetData>
    <row r="1" spans="1:14" x14ac:dyDescent="0.35">
      <c r="A1" t="s">
        <v>11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4" x14ac:dyDescent="0.35">
      <c r="A2" s="1" t="s">
        <v>12</v>
      </c>
      <c r="B2" s="2">
        <v>0.50032760016620104</v>
      </c>
      <c r="C2" s="2">
        <v>0.42032470018602902</v>
      </c>
      <c r="D2" s="2">
        <v>0.40806469996459699</v>
      </c>
      <c r="E2" s="2">
        <v>0.41604649997316301</v>
      </c>
      <c r="F2" s="2">
        <v>0.43567700008861698</v>
      </c>
      <c r="G2" s="2">
        <v>0.42018879996612601</v>
      </c>
      <c r="H2" s="2">
        <v>0.38662939984351302</v>
      </c>
      <c r="I2" s="2">
        <v>0.35881379991769702</v>
      </c>
      <c r="J2" s="2">
        <v>0.33053789986297399</v>
      </c>
      <c r="K2" s="2">
        <v>0.46570980013348101</v>
      </c>
      <c r="L2" s="2">
        <v>0.43191280006430999</v>
      </c>
      <c r="M2" s="2">
        <v>0.391276899958029</v>
      </c>
      <c r="N2" s="2"/>
    </row>
    <row r="3" spans="1:14" x14ac:dyDescent="0.35">
      <c r="A3" s="1" t="s">
        <v>13</v>
      </c>
      <c r="B3" s="2">
        <v>0.46471560001373202</v>
      </c>
      <c r="C3" s="2">
        <v>0.40512970020063199</v>
      </c>
      <c r="D3" s="2">
        <v>0.42307680007070297</v>
      </c>
      <c r="E3" s="2">
        <v>0.43341549998149198</v>
      </c>
      <c r="F3" s="2">
        <v>0.47002559993415999</v>
      </c>
      <c r="G3" s="2">
        <v>0.39245770010165798</v>
      </c>
      <c r="H3" s="2">
        <v>0.402498200070112</v>
      </c>
      <c r="I3" s="2">
        <v>0.42125440016388799</v>
      </c>
      <c r="J3" s="2">
        <v>0.42385879997164</v>
      </c>
      <c r="K3" s="2">
        <v>0.465559199918061</v>
      </c>
      <c r="L3" s="2">
        <v>0.373889800161123</v>
      </c>
      <c r="M3" s="2">
        <v>0.40433229994960102</v>
      </c>
      <c r="N3" s="2"/>
    </row>
    <row r="4" spans="1:14" x14ac:dyDescent="0.35">
      <c r="A4" s="1" t="s">
        <v>14</v>
      </c>
      <c r="B4" s="2">
        <v>0.46545019978657298</v>
      </c>
      <c r="C4" s="2">
        <v>0.435913799796253</v>
      </c>
      <c r="D4" s="2">
        <v>0.423861300107091</v>
      </c>
      <c r="E4" s="2">
        <v>0.47932599997147901</v>
      </c>
      <c r="F4" s="2">
        <v>0.37248470005579198</v>
      </c>
      <c r="G4" s="2">
        <v>0.40816080011427402</v>
      </c>
      <c r="H4" s="2">
        <v>0.41706549981608898</v>
      </c>
      <c r="I4" s="2">
        <v>0.38981020008213801</v>
      </c>
      <c r="J4" s="2">
        <v>0.682429499924182</v>
      </c>
      <c r="K4" s="2">
        <v>0.46484889998100698</v>
      </c>
      <c r="L4" s="2">
        <v>0.40472409990616098</v>
      </c>
      <c r="M4" s="2">
        <v>0.42346219997853002</v>
      </c>
      <c r="N4" s="2"/>
    </row>
    <row r="5" spans="1:14" x14ac:dyDescent="0.35">
      <c r="A5" s="1" t="s">
        <v>15</v>
      </c>
      <c r="B5" s="2">
        <v>0.41528309998102397</v>
      </c>
      <c r="C5" s="2">
        <v>0.45196159998886198</v>
      </c>
      <c r="D5" s="2">
        <v>0.48811439983546701</v>
      </c>
      <c r="E5" s="2">
        <v>0.51113949995487895</v>
      </c>
      <c r="F5" s="2">
        <v>0.35698710009455598</v>
      </c>
      <c r="G5" s="2">
        <v>0.48761660000309298</v>
      </c>
      <c r="H5" s="2">
        <v>0.45039169979281701</v>
      </c>
      <c r="I5" s="2">
        <v>0.37504200008697802</v>
      </c>
      <c r="J5" s="2">
        <v>0.43753190012648702</v>
      </c>
      <c r="K5" s="2">
        <v>0.46389300003647799</v>
      </c>
      <c r="L5" s="2">
        <v>0.41742389998398699</v>
      </c>
      <c r="M5" s="2">
        <v>0.42285130009986399</v>
      </c>
      <c r="N5" s="2"/>
    </row>
    <row r="6" spans="1:14" x14ac:dyDescent="0.35">
      <c r="A6" s="1" t="s">
        <v>16</v>
      </c>
      <c r="B6" s="2">
        <v>0.35278279986232502</v>
      </c>
      <c r="C6" s="2">
        <v>0.35753199993632701</v>
      </c>
      <c r="D6" s="2">
        <v>0.40658710012212301</v>
      </c>
      <c r="E6" s="2">
        <v>0.41420140000991501</v>
      </c>
      <c r="F6" s="2">
        <v>0.40490860003046603</v>
      </c>
      <c r="G6" s="2">
        <v>0.32869420014321798</v>
      </c>
      <c r="H6" s="2">
        <v>0.418541399994865</v>
      </c>
      <c r="I6" s="2">
        <v>0.32738519995473297</v>
      </c>
      <c r="J6" s="2">
        <v>0.36323520005680598</v>
      </c>
      <c r="K6" s="2">
        <v>0.46329680015332902</v>
      </c>
      <c r="L6" s="2">
        <v>0.35564370010979401</v>
      </c>
      <c r="M6" s="2">
        <v>0.40851440001279099</v>
      </c>
      <c r="N6" s="2"/>
    </row>
    <row r="7" spans="1:14" x14ac:dyDescent="0.35">
      <c r="A7" s="1" t="s">
        <v>17</v>
      </c>
      <c r="B7" s="2">
        <v>0.35300450003705902</v>
      </c>
      <c r="C7" s="2">
        <v>0.38584189978428102</v>
      </c>
      <c r="D7" s="2">
        <v>0.35213210014626301</v>
      </c>
      <c r="E7" s="2">
        <v>0.39991949987597702</v>
      </c>
      <c r="F7" s="2">
        <v>0.35663549997843802</v>
      </c>
      <c r="G7" s="2">
        <v>0.36007089982740498</v>
      </c>
      <c r="H7" s="2">
        <v>0.38689800002612101</v>
      </c>
      <c r="I7" s="2">
        <v>0.43147870013490303</v>
      </c>
      <c r="J7" s="2">
        <v>0.37770549999549902</v>
      </c>
      <c r="K7" s="2">
        <v>0.42914119991473798</v>
      </c>
      <c r="L7" s="2">
        <v>0.34113209997303701</v>
      </c>
      <c r="M7" s="2">
        <v>0.32824279996566402</v>
      </c>
      <c r="N7" s="2"/>
    </row>
    <row r="8" spans="1:14" x14ac:dyDescent="0.35">
      <c r="A8" s="1" t="s">
        <v>18</v>
      </c>
      <c r="B8" s="2">
        <v>0.48066190001554698</v>
      </c>
      <c r="C8" s="2">
        <v>0.38741720002144497</v>
      </c>
      <c r="D8" s="2">
        <v>0.47153400001116003</v>
      </c>
      <c r="E8" s="2">
        <v>0.44912910019047497</v>
      </c>
      <c r="F8" s="2">
        <v>0.34175159991718801</v>
      </c>
      <c r="G8" s="2">
        <v>0.42250339989550401</v>
      </c>
      <c r="H8" s="2">
        <v>0.45138519979081998</v>
      </c>
      <c r="I8" s="2">
        <v>0.449451500084251</v>
      </c>
      <c r="J8" s="2">
        <v>0.361879999982193</v>
      </c>
      <c r="K8" s="2">
        <v>0.33516509993933102</v>
      </c>
      <c r="L8" s="2">
        <v>0.66030559991486304</v>
      </c>
      <c r="M8" s="2">
        <v>0.50222610007040203</v>
      </c>
      <c r="N8" s="2"/>
    </row>
    <row r="9" spans="1:14" x14ac:dyDescent="0.35">
      <c r="A9" s="1" t="s">
        <v>19</v>
      </c>
      <c r="B9" s="2">
        <v>0.418241499923169</v>
      </c>
      <c r="C9" s="2">
        <v>0.33953580004162998</v>
      </c>
      <c r="D9" s="2">
        <v>0.33004869986325502</v>
      </c>
      <c r="E9" s="2">
        <v>0.33764160005375699</v>
      </c>
      <c r="F9" s="2">
        <v>0.37187570007517901</v>
      </c>
      <c r="G9" s="2">
        <v>0.43935550004243801</v>
      </c>
      <c r="H9" s="2">
        <v>0.43476710002869301</v>
      </c>
      <c r="I9" s="2">
        <v>0.35934030008502299</v>
      </c>
      <c r="J9" s="2">
        <v>0.36057270015589798</v>
      </c>
      <c r="K9" s="2">
        <v>0.36820199992507602</v>
      </c>
      <c r="L9" s="2">
        <v>0.40370570006780299</v>
      </c>
      <c r="M9" s="2">
        <v>0.35848399996757502</v>
      </c>
      <c r="N9" s="2"/>
    </row>
    <row r="10" spans="1:14" x14ac:dyDescent="0.35">
      <c r="A10" s="1" t="s">
        <v>20</v>
      </c>
      <c r="B10" s="2">
        <v>0.32219719979911998</v>
      </c>
      <c r="C10" s="2">
        <v>0.34157220018096202</v>
      </c>
      <c r="D10" s="2">
        <v>0.38993910001590798</v>
      </c>
      <c r="E10" s="2">
        <v>0.36870090011507201</v>
      </c>
      <c r="F10" s="2">
        <v>0.35682879993692002</v>
      </c>
      <c r="G10" s="2">
        <v>0.47263889992609598</v>
      </c>
      <c r="H10" s="2">
        <v>0.401849400019273</v>
      </c>
      <c r="I10" s="2">
        <v>0.32693940005265099</v>
      </c>
      <c r="J10" s="2">
        <v>0.374507799977436</v>
      </c>
      <c r="K10" s="2">
        <v>0.609424300026148</v>
      </c>
      <c r="L10" s="2">
        <v>0.34108849987387602</v>
      </c>
      <c r="M10" s="2">
        <v>0.36042329994961603</v>
      </c>
      <c r="N10" s="2"/>
    </row>
    <row r="11" spans="1:14" x14ac:dyDescent="0.35">
      <c r="A11" s="1" t="s">
        <v>21</v>
      </c>
      <c r="B11" s="2">
        <v>0.36924319993704502</v>
      </c>
      <c r="C11" s="2">
        <v>0.325856999959796</v>
      </c>
      <c r="D11" s="2">
        <v>0.53232880006544203</v>
      </c>
      <c r="E11" s="2">
        <v>0.30515079991891902</v>
      </c>
      <c r="F11" s="2">
        <v>0.31075789988972202</v>
      </c>
      <c r="G11" s="2">
        <v>0.42444410012103601</v>
      </c>
      <c r="H11" s="2">
        <v>0.41797479987144398</v>
      </c>
      <c r="I11" s="2">
        <v>0.33438999997451901</v>
      </c>
      <c r="J11" s="2">
        <v>0.31397600006312099</v>
      </c>
      <c r="K11" s="2">
        <v>0.40065929992124399</v>
      </c>
      <c r="L11" s="2">
        <v>0.37326160003431103</v>
      </c>
      <c r="M11" s="2">
        <v>0.35775730013847301</v>
      </c>
      <c r="N11" s="2"/>
    </row>
    <row r="12" spans="1:14" x14ac:dyDescent="0.35">
      <c r="A12" s="1" t="s">
        <v>34</v>
      </c>
      <c r="B12" s="2">
        <f>AVERAGE(resultats_RT_sub_07DB[Haut 0,2])</f>
        <v>0.41419075995217958</v>
      </c>
      <c r="C12" s="2">
        <f>AVERAGE(resultats_RT_sub_07DB[Haut 0,5])</f>
        <v>0.38510859000962167</v>
      </c>
      <c r="D12" s="2">
        <f>AVERAGE(resultats_RT_sub_07DB[Haut 0,8])</f>
        <v>0.42256870002020097</v>
      </c>
      <c r="E12" s="2">
        <f>AVERAGE(resultats_RT_sub_07DB[Bas 0,2])</f>
        <v>0.41146708000451282</v>
      </c>
      <c r="F12" s="2">
        <f>AVERAGE(resultats_RT_sub_07DB[Bas 0,5])</f>
        <v>0.37779325000010378</v>
      </c>
      <c r="G12" s="2">
        <f>AVERAGE(resultats_RT_sub_07DB[Bas 0,8])</f>
        <v>0.41561309001408481</v>
      </c>
      <c r="H12" s="2">
        <f>AVERAGE(resultats_RT_sub_07DB[Gauche 0,2])</f>
        <v>0.41680006992537466</v>
      </c>
      <c r="I12" s="2">
        <f>AVERAGE(resultats_RT_sub_07DB[Gauche 0,5])</f>
        <v>0.37739055005367816</v>
      </c>
      <c r="J12" s="2">
        <f>AVERAGE(resultats_RT_sub_07DB[Gauche 0,8])</f>
        <v>0.40262353001162365</v>
      </c>
      <c r="K12" s="2">
        <f>AVERAGE(resultats_RT_sub_07DB[Droite 0,2])</f>
        <v>0.44658995999488937</v>
      </c>
      <c r="L12" s="2">
        <f>AVERAGE(resultats_RT_sub_07DB[Droite 0,5])</f>
        <v>0.41030878000892657</v>
      </c>
      <c r="M12" s="2">
        <f>AVERAGE(resultats_RT_sub_07DB[Droite 0,8])</f>
        <v>0.39575706000905453</v>
      </c>
      <c r="N12" s="2"/>
    </row>
    <row r="13" spans="1:14" x14ac:dyDescent="0.35">
      <c r="A13" t="s">
        <v>35</v>
      </c>
      <c r="B13" s="2">
        <f>_xlfn.STDEV.P(resultats_RT_sub_07DB[Haut 0,2])</f>
        <v>5.9189233197903979E-2</v>
      </c>
      <c r="C13" s="2">
        <f>_xlfn.STDEV.P(resultats_RT_sub_07DB[Haut 0,5])</f>
        <v>4.1159320506636989E-2</v>
      </c>
      <c r="D13" s="2">
        <f>_xlfn.STDEV.P(resultats_RT_sub_07DB[Haut 0,8])</f>
        <v>5.8133279014917064E-2</v>
      </c>
      <c r="E13" s="2">
        <f>_xlfn.STDEV.P(resultats_RT_sub_07DB[Bas 0,2])</f>
        <v>5.9315831331372852E-2</v>
      </c>
      <c r="F13" s="2">
        <f>_xlfn.STDEV.P(resultats_RT_sub_07DB[Bas 0,5])</f>
        <v>4.4461858189920794E-2</v>
      </c>
      <c r="G13" s="2">
        <f>_xlfn.STDEV.P(resultats_RT_sub_07DB[Bas 0,8])</f>
        <v>4.5142095350141812E-2</v>
      </c>
      <c r="H13" s="2">
        <f>_xlfn.STDEV.P(resultats_RT_sub_07DB[Gauche 0,2])</f>
        <v>2.2100440672133612E-2</v>
      </c>
      <c r="I13" s="2">
        <f>_xlfn.STDEV.P(resultats_RT_sub_07DB[Gauche 0,5])</f>
        <v>4.2152007414100912E-2</v>
      </c>
      <c r="J13" s="2">
        <f>_xlfn.STDEV.P(resultats_RT_sub_07DB[Gauche 0,8])</f>
        <v>9.9702951308193732E-2</v>
      </c>
      <c r="K13" s="2">
        <f>_xlfn.STDEV.P(resultats_RT_sub_07DB[Droite 0,2])</f>
        <v>7.0090357197850991E-2</v>
      </c>
      <c r="L13" s="2">
        <f>_xlfn.STDEV.P(resultats_RT_sub_07DB[Droite 0,5])</f>
        <v>8.8518091221411022E-2</v>
      </c>
      <c r="M13" s="2">
        <f>_xlfn.STDEV.P(resultats_RT_sub_07DB[Droite 0,8])</f>
        <v>4.6619307245737873E-2</v>
      </c>
      <c r="N13" s="2"/>
    </row>
    <row r="14" spans="1:14" x14ac:dyDescent="0.35">
      <c r="A14" t="s">
        <v>36</v>
      </c>
      <c r="B14" s="2">
        <f>B13/resultats_RT_sub_07DB[[#Totals],[Haut 0,2]]</f>
        <v>0.14290331634809447</v>
      </c>
      <c r="C14" s="2">
        <f>C13/resultats_RT_sub_07DB[[#Totals],[Haut 0,5]]</f>
        <v>0.10687718107147039</v>
      </c>
      <c r="D14" s="2">
        <f>D13/resultats_RT_sub_07DB[[#Totals],[Haut 0,8]]</f>
        <v>0.13757119022809308</v>
      </c>
      <c r="E14" s="2">
        <f>E13/resultats_RT_sub_07DB[[#Totals],[Bas 0,2]]</f>
        <v>0.14415693068500718</v>
      </c>
      <c r="F14" s="2">
        <f>F13/resultats_RT_sub_07DB[[#Totals],[Bas 0,5]]</f>
        <v>0.11768833400254923</v>
      </c>
      <c r="G14" s="2">
        <f>G13/resultats_RT_sub_07DB[[#Totals],[Bas 0,8]]</f>
        <v>0.10861567268877884</v>
      </c>
      <c r="H14" s="2">
        <f>H13/resultats_RT_sub_07DB[[#Totals],[Gauche 0,2]]</f>
        <v>5.302408100864895E-2</v>
      </c>
      <c r="I14" s="2">
        <f>I13/resultats_RT_sub_07DB[[#Totals],[Gauche 0,5]]</f>
        <v>0.11169333044535805</v>
      </c>
      <c r="J14" s="2">
        <f>J13/resultats_RT_sub_07DB[[#Totals],[Gauche 0,8]]</f>
        <v>0.24763319547000973</v>
      </c>
      <c r="K14" s="2">
        <f>K13/resultats_RT_sub_07DB[[#Totals],[Droite 0,2]]</f>
        <v>0.1569456626357052</v>
      </c>
      <c r="L14" s="2">
        <f>L13/resultats_RT_sub_07DB[[#Totals],[Droite 0,5]]</f>
        <v>0.21573530846570049</v>
      </c>
      <c r="M14" s="2">
        <f>M13/resultats_RT_sub_07DB[[#Totals],[Droite 0,8]]</f>
        <v>0.11779779050478915</v>
      </c>
      <c r="N14" s="2"/>
    </row>
    <row r="15" spans="1:14" x14ac:dyDescent="0.35">
      <c r="B15" s="2">
        <f>AVERAGE(B14:G14)</f>
        <v>0.12630210417066554</v>
      </c>
      <c r="C15" s="2"/>
      <c r="D15" s="2"/>
      <c r="E15" s="2"/>
      <c r="F15" s="2"/>
      <c r="G15" s="2"/>
      <c r="H15" s="2">
        <f>AVERAGE(H14:M14)</f>
        <v>0.15047156142170193</v>
      </c>
      <c r="I15" s="2"/>
      <c r="J15" s="2"/>
      <c r="K15" s="2"/>
      <c r="L15" s="2"/>
      <c r="M15" s="2"/>
      <c r="N15" s="2"/>
    </row>
    <row r="16" spans="1:14" x14ac:dyDescent="0.35">
      <c r="A16" t="s">
        <v>37</v>
      </c>
      <c r="B16" s="2">
        <f>AVERAGE(resultats_RT_sub_07DB[[#Totals],[Haut 0,2]:[Droite 0,8]])</f>
        <v>0.4063509516670209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t="s">
        <v>36</v>
      </c>
      <c r="B17" s="2">
        <f>AVERAGE(B14:M14)</f>
        <v>0.13838683279618372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8 G J 9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8 G J 9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i f V T G N u c M q A E A A J M E A A A T A B w A R m 9 y b X V s Y X M v U 2 V j d G l v b j E u b S C i G A A o o B Q A A A A A A A A A A A A A A A A A A A A A A A A A A A C F k 8 1 O 4 z A U h f e V + g 5 W 2 B T J R E 0 Z B h i U B T Q d u m J + 2 l n h E X L d C 7 X k 2 J W v X V E h H m j m N X i x c Z X + a H A s s k n 8 3 e t j H 5 8 Y Q T h p N J k 0 7 + K q 2 + l 2 c M E t z M l R Z g G 9 c t z h w 8 / p A / r Z S f + 8 u s l I S R S 4 b o e E Z 2 K 8 F R D I E F d 5 Z Y S v Q b v e V 6 k g H x r t w g B 7 2 f A L + 4 V g k d X c L S T 7 p q G y c g V s 1 4 / s V r q x n 7 E l r s W C w f M S r A Q t g O 3 W Z K 0 7 y Q W u s m N 6 X 4 G S t X R g y 4 x m l A y N 8 r X G s j i l Z K S F m U v 9 V B a D s w E l P 7 x x M H F r B e X h M 7 8 z G n 4 f 0 8 b R U T Z d L 4 H U Y d q j f P u z c T v l s 9 A 1 t V z j o 7 F 1 o 7 / p w l 7 j n 7 6 8 Z A 0 t w v p u M 9 / B s 3 u l Z M c H C X 6 a 4 J 8 S / C z B P y f 4 e Y J f J P h l g h f 9 V C H l u E h Z L v 7 3 / H o 4 + J E + c W 9 / H S B Z W l N 7 P J z 9 9 z A O c Y 2 B z 8 N / 1 H u f E S X 3 2 4 5 r p S a C K 2 6 x d N Y n U y 0 + i L V l L 5 u M R 4 h c R r b G 3 D v S z 2 O / 2 0 K c 2 b Y Q h 3 D D s V W p 4 b F Q w 2 O d W + 7 F A l q l 9 q V Y b V + K B S t r w g V r F d y X Y s F 9 6 e J d 5 N 2 O 1 I l g r v 4 B U E s B A i 0 A F A A C A A g A 8 G J 9 V M h R U S 2 k A A A A 9 g A A A B I A A A A A A A A A A A A A A A A A A A A A A E N v b m Z p Z y 9 Q Y W N r Y W d l L n h t b F B L A Q I t A B Q A A g A I A P B i f V Q P y u m r p A A A A O k A A A A T A A A A A A A A A A A A A A A A A P A A A A B b Q 2 9 u d G V u d F 9 U e X B l c 1 0 u e G 1 s U E s B A i 0 A F A A C A A g A 8 G J 9 V M Y 2 5 w y o A Q A A k w Q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E A A A A A A A C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D d E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h d H N f U l R f c 3 V i X z A 3 R E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l U M T A 6 M j M 6 M z M u M z A y M T g x N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F c 3 N h a S Z x d W 9 0 O y w m c X V v d D t I Y X V 0 I D A u M i Z x d W 9 0 O y w m c X V v d D t I Y X V 0 I D A u N S Z x d W 9 0 O y w m c X V v d D t I Y X V 0 I D A u O C Z x d W 9 0 O y w m c X V v d D t C Y X M g M C 4 y J n F 1 b 3 Q 7 L C Z x d W 9 0 O 0 J h c y A w L j U m c X V v d D s s J n F 1 b 3 Q 7 Q m F z I D A u O C Z x d W 9 0 O y w m c X V v d D t H Y X V j a G U g M C 4 y J n F 1 b 3 Q 7 L C Z x d W 9 0 O 0 d h d W N o Z S A w L j U m c X V v d D s s J n F 1 b 3 Q 7 R 2 F 1 Y 2 h l I D A u O C Z x d W 9 0 O y w m c X V v d D t E c m 9 p d G U g M C 4 y J n F 1 b 3 Q 7 L C Z x d W 9 0 O 0 R y b 2 l 0 Z S A w L j U m c X V v d D s s J n F 1 b 3 Q 7 R H J v a X R l I D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U l R f c 3 V i L T A 3 R E I v Q X V 0 b 1 J l b W 9 2 Z W R D b 2 x 1 b W 5 z M S 5 7 R X N z Y W k s M H 0 m c X V v d D s s J n F 1 b 3 Q 7 U 2 V j d G l v b j E v c m V z d W x 0 Y X R z X 1 J U X 3 N 1 Y i 0 w N 0 R C L 0 F 1 d G 9 S Z W 1 v d m V k Q 2 9 s d W 1 u c z E u e 0 h h d X Q g M C 4 y L D F 9 J n F 1 b 3 Q 7 L C Z x d W 9 0 O 1 N l Y 3 R p b 2 4 x L 3 J l c 3 V s d G F 0 c 1 9 S V F 9 z d W I t M D d E Q i 9 B d X R v U m V t b 3 Z l Z E N v b H V t b n M x L n t I Y X V 0 I D A u N S w y f S Z x d W 9 0 O y w m c X V v d D t T Z W N 0 a W 9 u M S 9 y Z X N 1 b H R h d H N f U l R f c 3 V i L T A 3 R E I v Q X V 0 b 1 J l b W 9 2 Z W R D b 2 x 1 b W 5 z M S 5 7 S G F 1 d C A w L j g s M 3 0 m c X V v d D s s J n F 1 b 3 Q 7 U 2 V j d G l v b j E v c m V z d W x 0 Y X R z X 1 J U X 3 N 1 Y i 0 w N 0 R C L 0 F 1 d G 9 S Z W 1 v d m V k Q 2 9 s d W 1 u c z E u e 0 J h c y A w L j I s N H 0 m c X V v d D s s J n F 1 b 3 Q 7 U 2 V j d G l v b j E v c m V z d W x 0 Y X R z X 1 J U X 3 N 1 Y i 0 w N 0 R C L 0 F 1 d G 9 S Z W 1 v d m V k Q 2 9 s d W 1 u c z E u e 0 J h c y A w L j U s N X 0 m c X V v d D s s J n F 1 b 3 Q 7 U 2 V j d G l v b j E v c m V z d W x 0 Y X R z X 1 J U X 3 N 1 Y i 0 w N 0 R C L 0 F 1 d G 9 S Z W 1 v d m V k Q 2 9 s d W 1 u c z E u e 0 J h c y A w L j g s N n 0 m c X V v d D s s J n F 1 b 3 Q 7 U 2 V j d G l v b j E v c m V z d W x 0 Y X R z X 1 J U X 3 N 1 Y i 0 w N 0 R C L 0 F 1 d G 9 S Z W 1 v d m V k Q 2 9 s d W 1 u c z E u e 0 d h d W N o Z S A w L j I s N 3 0 m c X V v d D s s J n F 1 b 3 Q 7 U 2 V j d G l v b j E v c m V z d W x 0 Y X R z X 1 J U X 3 N 1 Y i 0 w N 0 R C L 0 F 1 d G 9 S Z W 1 v d m V k Q 2 9 s d W 1 u c z E u e 0 d h d W N o Z S A w L j U s O H 0 m c X V v d D s s J n F 1 b 3 Q 7 U 2 V j d G l v b j E v c m V z d W x 0 Y X R z X 1 J U X 3 N 1 Y i 0 w N 0 R C L 0 F 1 d G 9 S Z W 1 v d m V k Q 2 9 s d W 1 u c z E u e 0 d h d W N o Z S A w L j g s O X 0 m c X V v d D s s J n F 1 b 3 Q 7 U 2 V j d G l v b j E v c m V z d W x 0 Y X R z X 1 J U X 3 N 1 Y i 0 w N 0 R C L 0 F 1 d G 9 S Z W 1 v d m V k Q 2 9 s d W 1 u c z E u e 0 R y b 2 l 0 Z S A w L j I s M T B 9 J n F 1 b 3 Q 7 L C Z x d W 9 0 O 1 N l Y 3 R p b 2 4 x L 3 J l c 3 V s d G F 0 c 1 9 S V F 9 z d W I t M D d E Q i 9 B d X R v U m V t b 3 Z l Z E N v b H V t b n M x L n t E c m 9 p d G U g M C 4 1 L D E x f S Z x d W 9 0 O y w m c X V v d D t T Z W N 0 a W 9 u M S 9 y Z X N 1 b H R h d H N f U l R f c 3 V i L T A 3 R E I v Q X V 0 b 1 J l b W 9 2 Z W R D b 2 x 1 b W 5 z M S 5 7 R H J v a X R l I D A u O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G F 0 c 1 9 S V F 9 z d W I t M D d E Q i 9 B d X R v U m V t b 3 Z l Z E N v b H V t b n M x L n t F c 3 N h a S w w f S Z x d W 9 0 O y w m c X V v d D t T Z W N 0 a W 9 u M S 9 y Z X N 1 b H R h d H N f U l R f c 3 V i L T A 3 R E I v Q X V 0 b 1 J l b W 9 2 Z W R D b 2 x 1 b W 5 z M S 5 7 S G F 1 d C A w L j I s M X 0 m c X V v d D s s J n F 1 b 3 Q 7 U 2 V j d G l v b j E v c m V z d W x 0 Y X R z X 1 J U X 3 N 1 Y i 0 w N 0 R C L 0 F 1 d G 9 S Z W 1 v d m V k Q 2 9 s d W 1 u c z E u e 0 h h d X Q g M C 4 1 L D J 9 J n F 1 b 3 Q 7 L C Z x d W 9 0 O 1 N l Y 3 R p b 2 4 x L 3 J l c 3 V s d G F 0 c 1 9 S V F 9 z d W I t M D d E Q i 9 B d X R v U m V t b 3 Z l Z E N v b H V t b n M x L n t I Y X V 0 I D A u O C w z f S Z x d W 9 0 O y w m c X V v d D t T Z W N 0 a W 9 u M S 9 y Z X N 1 b H R h d H N f U l R f c 3 V i L T A 3 R E I v Q X V 0 b 1 J l b W 9 2 Z W R D b 2 x 1 b W 5 z M S 5 7 Q m F z I D A u M i w 0 f S Z x d W 9 0 O y w m c X V v d D t T Z W N 0 a W 9 u M S 9 y Z X N 1 b H R h d H N f U l R f c 3 V i L T A 3 R E I v Q X V 0 b 1 J l b W 9 2 Z W R D b 2 x 1 b W 5 z M S 5 7 Q m F z I D A u N S w 1 f S Z x d W 9 0 O y w m c X V v d D t T Z W N 0 a W 9 u M S 9 y Z X N 1 b H R h d H N f U l R f c 3 V i L T A 3 R E I v Q X V 0 b 1 J l b W 9 2 Z W R D b 2 x 1 b W 5 z M S 5 7 Q m F z I D A u O C w 2 f S Z x d W 9 0 O y w m c X V v d D t T Z W N 0 a W 9 u M S 9 y Z X N 1 b H R h d H N f U l R f c 3 V i L T A 3 R E I v Q X V 0 b 1 J l b W 9 2 Z W R D b 2 x 1 b W 5 z M S 5 7 R 2 F 1 Y 2 h l I D A u M i w 3 f S Z x d W 9 0 O y w m c X V v d D t T Z W N 0 a W 9 u M S 9 y Z X N 1 b H R h d H N f U l R f c 3 V i L T A 3 R E I v Q X V 0 b 1 J l b W 9 2 Z W R D b 2 x 1 b W 5 z M S 5 7 R 2 F 1 Y 2 h l I D A u N S w 4 f S Z x d W 9 0 O y w m c X V v d D t T Z W N 0 a W 9 u M S 9 y Z X N 1 b H R h d H N f U l R f c 3 V i L T A 3 R E I v Q X V 0 b 1 J l b W 9 2 Z W R D b 2 x 1 b W 5 z M S 5 7 R 2 F 1 Y 2 h l I D A u O C w 5 f S Z x d W 9 0 O y w m c X V v d D t T Z W N 0 a W 9 u M S 9 y Z X N 1 b H R h d H N f U l R f c 3 V i L T A 3 R E I v Q X V 0 b 1 J l b W 9 2 Z W R D b 2 x 1 b W 5 z M S 5 7 R H J v a X R l I D A u M i w x M H 0 m c X V v d D s s J n F 1 b 3 Q 7 U 2 V j d G l v b j E v c m V z d W x 0 Y X R z X 1 J U X 3 N 1 Y i 0 w N 0 R C L 0 F 1 d G 9 S Z W 1 v d m V k Q 2 9 s d W 1 u c z E u e 0 R y b 2 l 0 Z S A w L j U s M T F 9 J n F 1 b 3 Q 7 L C Z x d W 9 0 O 1 N l Y 3 R p b 2 4 x L 3 J l c 3 V s d G F 0 c 1 9 S V F 9 z d W I t M D d E Q i 9 B d X R v U m V t b 3 Z l Z E N v b H V t b n M x L n t E c m 9 p d G U g M C 4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1 J U X 3 N 1 Y i 0 w N 0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D d E Q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w N 0 R C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A 3 R E I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C c T b e T u A / y a p R j i o e o j d 3 c v u V T A D Z K g z + n g s G 9 V s o X 7 w A A A A A O g A A A A A I A A C A A A A D B V X i d J Z b K x w s G r y 0 d U c j 1 t h 5 b y I N Z + t x 3 F p a 7 I 8 s e G V A A A A A s / w k 4 c F i 0 s V 0 6 P T k Y h 3 i 3 m q Z w q + R m y 6 3 J 9 7 y V 4 H J A 5 8 i 8 1 w M v O 9 q / c N B Q w B K b u B T k 2 W K N p O u u 1 L 3 S S O / 9 l w L Q B 7 h 6 u E l T T e T Y Y f D s r 5 u P 0 E A A A A D t r D + S P m / U p U p 4 j b I + Q 0 P 9 l c i i z l 6 F + l y q 1 c 9 t D 5 K 3 c X K 7 C c + 7 B O X m b a K v j T p n 1 g u 4 Q 6 e A H p E J U t X 7 h o 6 R K K 9 W < / D a t a M a s h u p > 
</file>

<file path=customXml/itemProps1.xml><?xml version="1.0" encoding="utf-8"?>
<ds:datastoreItem xmlns:ds="http://schemas.openxmlformats.org/officeDocument/2006/customXml" ds:itemID="{2C17111F-A9B9-4928-8ADB-4A2B776FD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resultats_RT_sub-07DB (2)</vt:lpstr>
      <vt:lpstr>resultats_RT_sub-07DB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2022-03-29T10:23:55Z</dcterms:created>
  <dcterms:modified xsi:type="dcterms:W3CDTF">2022-03-29T13:10:50Z</dcterms:modified>
</cp:coreProperties>
</file>