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129" documentId="13_ncr:1_{3C124AC1-4E03-4877-A1C2-0F61F0AC5211}" xr6:coauthVersionLast="47" xr6:coauthVersionMax="47" xr10:uidLastSave="{55076B0D-CF1F-41D0-BB62-BE7B5CB463C5}"/>
  <bookViews>
    <workbookView xWindow="-110" yWindow="490" windowWidth="19420" windowHeight="1042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B5" i="2" l="1"/>
  <c r="AI5" i="2"/>
  <c r="AI6" i="2" l="1"/>
  <c r="AI7" i="2"/>
  <c r="AH6" i="2"/>
  <c r="AH7" i="2"/>
  <c r="AG6" i="2"/>
  <c r="AG7" i="2"/>
  <c r="AE6" i="2"/>
  <c r="AE7" i="2"/>
  <c r="U6" i="2"/>
  <c r="T6" i="2"/>
  <c r="U7" i="2"/>
  <c r="T7" i="2"/>
  <c r="S7" i="2"/>
  <c r="V7" i="2" l="1"/>
  <c r="V6" i="2"/>
  <c r="D18" i="2" l="1"/>
  <c r="D24" i="2"/>
  <c r="D15" i="2"/>
  <c r="D22" i="2"/>
  <c r="D17" i="2"/>
  <c r="D9" i="2"/>
  <c r="D8" i="2"/>
  <c r="D29" i="2"/>
  <c r="D16" i="2"/>
  <c r="D21" i="2"/>
  <c r="D20" i="2"/>
  <c r="D27" i="2"/>
  <c r="D11" i="2"/>
  <c r="D14" i="2"/>
  <c r="D10" i="2"/>
  <c r="D3" i="2"/>
  <c r="D13" i="2"/>
  <c r="D12" i="2"/>
  <c r="D28" i="2"/>
  <c r="D23" i="2"/>
  <c r="D26" i="2"/>
  <c r="D19" i="2"/>
  <c r="D25" i="2"/>
  <c r="D2" i="2"/>
  <c r="H7" i="2" l="1"/>
  <c r="H6" i="2"/>
  <c r="C10" i="3" l="1"/>
  <c r="Z4" i="3" l="1"/>
  <c r="AA4" i="3"/>
  <c r="Y4" i="3"/>
  <c r="X4" i="3"/>
  <c r="V4" i="3"/>
  <c r="U4" i="3"/>
  <c r="T4" i="3"/>
  <c r="S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D5" i="1"/>
  <c r="E5" i="1" s="1"/>
  <c r="C5" i="1"/>
  <c r="B5" i="1"/>
  <c r="B7" i="2"/>
  <c r="D7" i="2" s="1"/>
  <c r="AA10" i="3"/>
  <c r="Z10" i="3"/>
  <c r="Y10" i="3"/>
  <c r="X10" i="3"/>
  <c r="V10" i="3"/>
  <c r="U10" i="3"/>
  <c r="T10" i="3"/>
  <c r="S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6" i="2"/>
  <c r="D6" i="2" s="1"/>
  <c r="D11" i="1"/>
  <c r="C11" i="1"/>
  <c r="E11" i="1" s="1"/>
</calcChain>
</file>

<file path=xl/sharedStrings.xml><?xml version="1.0" encoding="utf-8"?>
<sst xmlns="http://schemas.openxmlformats.org/spreadsheetml/2006/main" count="289" uniqueCount="88">
  <si>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</si>
  <si>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</si>
  <si>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</si>
  <si>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</si>
  <si>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</si>
  <si>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</si>
  <si>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</si>
  <si>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</si>
  <si>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</si>
  <si>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</si>
  <si>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</si>
  <si>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</si>
  <si>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</si>
  <si>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</si>
  <si>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</si>
  <si>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</si>
  <si>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</si>
  <si>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</si>
  <si>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</si>
  <si>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</si>
  <si>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</si>
  <si>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</si>
  <si>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</si>
  <si>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</si>
  <si>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</si>
  <si>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</si>
  <si>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</si>
  <si>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</si>
  <si>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</si>
  <si>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</si>
  <si>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</si>
  <si>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</si>
  <si>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</si>
  <si>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</si>
  <si>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</si>
  <si>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</si>
  <si>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</si>
  <si>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</si>
  <si>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</si>
  <si>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</si>
  <si>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</si>
  <si>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</si>
  <si>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</si>
  <si>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</si>
  <si>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</si>
  <si>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</si>
  <si>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</si>
  <si>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</si>
  <si>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</si>
  <si>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</si>
  <si>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</si>
  <si>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</si>
  <si>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</si>
  <si>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</si>
  <si>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</si>
  <si>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</si>
  <si>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</si>
  <si>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</si>
  <si>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</si>
  <si>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</si>
  <si>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</si>
  <si>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</si>
  <si>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</si>
  <si>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</si>
  <si>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</si>
  <si>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</si>
  <si>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</si>
  <si>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</si>
  <si>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</si>
  <si>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</si>
  <si>
    <t>TPVDN</t>
  </si>
  <si>
    <t>TPVUN</t>
  </si>
  <si>
    <t>CV Vmax normal</t>
  </si>
  <si>
    <t>Sujets</t>
  </si>
  <si>
    <t>CV TPV normal</t>
  </si>
  <si>
    <t>Motrice2</t>
  </si>
  <si>
    <t>Cognitive3</t>
  </si>
  <si>
    <t>Non-Planning4</t>
  </si>
  <si>
    <t>VMN6</t>
  </si>
  <si>
    <t>00AD</t>
  </si>
  <si>
    <t>Colonne12</t>
  </si>
  <si>
    <t>Total2</t>
  </si>
  <si>
    <t>réfléchit/ impulsif</t>
  </si>
  <si>
    <t>CV RT haut bas</t>
  </si>
  <si>
    <t>CV RT droite gauche</t>
  </si>
  <si>
    <t>sub-07DB</t>
  </si>
  <si>
    <t>diff Taplen</t>
  </si>
  <si>
    <t>RFT (%age erreur à vérif !!)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</si>
</sst>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6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6" borderId="0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11" borderId="1" xfId="0" applyFill="1" applyBorder="1"/>
    <xf numFmtId="0" fontId="0" fillId="9" borderId="2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/>
    <xf numFmtId="164" fontId="0" fillId="0" borderId="0" xfId="0" applyNumberFormat="1" applyFill="1"/>
    <xf numFmtId="0" fontId="0" fillId="6" borderId="0" xfId="0" applyFill="1" applyAlignment="1">
      <alignment wrapText="1"/>
    </xf>
    <xf numFmtId="0" fontId="0" fillId="0" borderId="3" xfId="0" applyFill="1" applyBorder="1"/>
    <xf numFmtId="0" fontId="0" fillId="3" borderId="3" xfId="0" applyFill="1" applyBorder="1"/>
    <xf numFmtId="2" fontId="0" fillId="3" borderId="1" xfId="0" applyNumberFormat="1" applyFill="1" applyBorder="1" applyAlignment="1">
      <alignment wrapText="1"/>
    </xf>
    <xf numFmtId="0" fontId="0" fillId="3" borderId="3" xfId="0" applyFill="1" applyBorder="1" applyAlignment="1">
      <alignment wrapText="1"/>
    </xf>
    <xf numFmtId="43" fontId="0" fillId="3" borderId="2" xfId="1" applyFont="1" applyFill="1" applyBorder="1"/>
    <xf numFmtId="0" fontId="0" fillId="13" borderId="0" xfId="0" applyFill="1" applyBorder="1"/>
    <xf numFmtId="0" fontId="0" fillId="0" borderId="1" xfId="0" applyFill="1" applyBorder="1" applyAlignment="1">
      <alignment wrapText="1"/>
    </xf>
    <xf numFmtId="0" fontId="3" fillId="6" borderId="0" xfId="0" applyFont="1" applyFill="1" applyBorder="1"/>
    <xf numFmtId="0" fontId="3" fillId="6" borderId="0" xfId="0" applyFont="1" applyFill="1"/>
    <xf numFmtId="0" fontId="0" fillId="8" borderId="0" xfId="0" applyFill="1" applyBorder="1"/>
    <xf numFmtId="0" fontId="0" fillId="0" borderId="0" xfId="0" applyNumberFormat="1"/>
    <xf numFmtId="0" fontId="0" fillId="2" borderId="0" xfId="0" applyFill="1"/>
    <xf numFmtId="0" fontId="4" fillId="2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4" fillId="2" borderId="0" xfId="0" applyFont="1" applyFill="1" applyBorder="1"/>
    <xf numFmtId="2" fontId="0" fillId="3" borderId="0" xfId="0" applyNumberFormat="1" applyFill="1" applyBorder="1" applyAlignment="1">
      <alignment wrapText="1"/>
    </xf>
    <xf numFmtId="0" fontId="0" fillId="0" borderId="3" xfId="0" applyBorder="1"/>
    <xf numFmtId="2" fontId="0" fillId="3" borderId="1" xfId="0" applyNumberFormat="1" applyFill="1" applyBorder="1"/>
  </cellXfs>
  <cellStyles count="2">
    <cellStyle name="Milliers" xfId="1" builtinId="3"/>
    <cellStyle name="Normal" xfId="0" builtinId="0"/>
  </cellStyles>
  <dxfs count="41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'BIS-10'!$B$2:$B$28</c:f>
              <c:numCache>
                <c:formatCode>General</c:formatCode>
                <c:ptCount val="27"/>
                <c:pt idx="1">
                  <c:v>17</c:v>
                </c:pt>
                <c:pt idx="2">
                  <c:v>17</c:v>
                </c:pt>
                <c:pt idx="3">
                  <c:v>27</c:v>
                </c:pt>
                <c:pt idx="4">
                  <c:v>21</c:v>
                </c:pt>
                <c:pt idx="5">
                  <c:v>27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28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24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17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384951881013"/>
                  <c:y val="0.1891480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3">
                  <c:v>19</c:v>
                </c:pt>
                <c:pt idx="4">
                  <c:v>15</c:v>
                </c:pt>
                <c:pt idx="5">
                  <c:v>27</c:v>
                </c:pt>
              </c:numCache>
            </c:numRef>
          </c:xVal>
          <c:yVal>
            <c:numRef>
              <c:f>BPS!$M$2:$M$7</c:f>
              <c:numCache>
                <c:formatCode>General</c:formatCode>
                <c:ptCount val="6"/>
                <c:pt idx="0">
                  <c:v>0.38</c:v>
                </c:pt>
                <c:pt idx="1">
                  <c:v>0.33</c:v>
                </c:pt>
                <c:pt idx="2">
                  <c:v>0.41</c:v>
                </c:pt>
                <c:pt idx="3">
                  <c:v>0.38</c:v>
                </c:pt>
                <c:pt idx="4">
                  <c:v>0.47</c:v>
                </c:pt>
                <c:pt idx="5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3-4B17-9350-81712127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30992"/>
        <c:axId val="2050636816"/>
      </c:scatterChart>
      <c:valAx>
        <c:axId val="2050630992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6816"/>
        <c:crosses val="autoZero"/>
        <c:crossBetween val="midCat"/>
      </c:valAx>
      <c:valAx>
        <c:axId val="2050636816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 / moy Go/NoGo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83595800524935E-2"/>
                  <c:y val="-0.26563466025080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3">
                  <c:v>19</c:v>
                </c:pt>
                <c:pt idx="4">
                  <c:v>15</c:v>
                </c:pt>
                <c:pt idx="5">
                  <c:v>27</c:v>
                </c:pt>
              </c:numCache>
            </c:numRef>
          </c:xVal>
          <c:yVal>
            <c:numRef>
              <c:f>BPS!$J$2:$J$7</c:f>
              <c:numCache>
                <c:formatCode>General</c:formatCode>
                <c:ptCount val="6"/>
                <c:pt idx="0">
                  <c:v>0.64</c:v>
                </c:pt>
                <c:pt idx="1">
                  <c:v>0.49</c:v>
                </c:pt>
                <c:pt idx="2">
                  <c:v>0.53</c:v>
                </c:pt>
                <c:pt idx="4">
                  <c:v>0.81</c:v>
                </c:pt>
                <c:pt idx="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8-4286-878D-10C174B1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1616"/>
        <c:axId val="1451607472"/>
      </c:scatterChart>
      <c:valAx>
        <c:axId val="1451621616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07472"/>
        <c:crosses val="autoZero"/>
        <c:crossBetween val="midCat"/>
      </c:valAx>
      <c:valAx>
        <c:axId val="145160747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 GoNoGo /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61986001749781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BPS!$J$2:$J$7</c:f>
              <c:numCache>
                <c:formatCode>General</c:formatCode>
                <c:ptCount val="6"/>
                <c:pt idx="0">
                  <c:v>0.64</c:v>
                </c:pt>
                <c:pt idx="1">
                  <c:v>0.49</c:v>
                </c:pt>
                <c:pt idx="2">
                  <c:v>0.53</c:v>
                </c:pt>
                <c:pt idx="4">
                  <c:v>0.81</c:v>
                </c:pt>
                <c:pt idx="5">
                  <c:v>0.66</c:v>
                </c:pt>
              </c:numCache>
            </c:numRef>
          </c:xVal>
          <c:yVal>
            <c:numRef>
              <c:f>BPS!$M$2:$M$7</c:f>
              <c:numCache>
                <c:formatCode>General</c:formatCode>
                <c:ptCount val="6"/>
                <c:pt idx="0">
                  <c:v>0.38</c:v>
                </c:pt>
                <c:pt idx="1">
                  <c:v>0.33</c:v>
                </c:pt>
                <c:pt idx="2">
                  <c:v>0.41</c:v>
                </c:pt>
                <c:pt idx="3">
                  <c:v>0.38</c:v>
                </c:pt>
                <c:pt idx="4">
                  <c:v>0.47</c:v>
                </c:pt>
                <c:pt idx="5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0-4E5A-9087-BBEDBBD4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54944"/>
        <c:axId val="1559951616"/>
      </c:scatterChart>
      <c:valAx>
        <c:axId val="1559954944"/>
        <c:scaling>
          <c:orientation val="minMax"/>
          <c:min val="0.550000000000000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951616"/>
        <c:crosses val="autoZero"/>
        <c:crossBetween val="midCat"/>
      </c:valAx>
      <c:valAx>
        <c:axId val="1559951616"/>
        <c:scaling>
          <c:orientation val="minMax"/>
          <c:min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9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Extraversion/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53932438828453"/>
                  <c:y val="-0.15449321084118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BPS!$C$2:$C$29</c:f>
              <c:numCache>
                <c:formatCode>General</c:formatCode>
                <c:ptCount val="28"/>
                <c:pt idx="0">
                  <c:v>727.68</c:v>
                </c:pt>
                <c:pt idx="1">
                  <c:v>555.07000000000005</c:v>
                </c:pt>
                <c:pt idx="4">
                  <c:v>808.85</c:v>
                </c:pt>
                <c:pt idx="5">
                  <c:v>1244.5</c:v>
                </c:pt>
                <c:pt idx="6">
                  <c:v>952.27</c:v>
                </c:pt>
                <c:pt idx="7">
                  <c:v>1012.32</c:v>
                </c:pt>
                <c:pt idx="8">
                  <c:v>724.29</c:v>
                </c:pt>
                <c:pt idx="9">
                  <c:v>1129.94</c:v>
                </c:pt>
                <c:pt idx="10">
                  <c:v>1264.3399999999999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xVal>
          <c:yVal>
            <c:numRef>
              <c:f>BPS!$AD$2:$AD$29</c:f>
              <c:numCache>
                <c:formatCode>General</c:formatCode>
                <c:ptCount val="28"/>
                <c:pt idx="0">
                  <c:v>0.5</c:v>
                </c:pt>
                <c:pt idx="1">
                  <c:v>0.5</c:v>
                </c:pt>
                <c:pt idx="4">
                  <c:v>0.30681818181818182</c:v>
                </c:pt>
                <c:pt idx="5">
                  <c:v>9.4318181818181829E-2</c:v>
                </c:pt>
                <c:pt idx="6">
                  <c:v>0.2</c:v>
                </c:pt>
                <c:pt idx="7">
                  <c:v>0.8</c:v>
                </c:pt>
                <c:pt idx="8">
                  <c:v>0.6</c:v>
                </c:pt>
                <c:pt idx="9">
                  <c:v>0.1</c:v>
                </c:pt>
                <c:pt idx="10">
                  <c:v>0.9</c:v>
                </c:pt>
                <c:pt idx="11">
                  <c:v>0.8</c:v>
                </c:pt>
                <c:pt idx="12">
                  <c:v>0.4</c:v>
                </c:pt>
                <c:pt idx="13">
                  <c:v>0.5</c:v>
                </c:pt>
                <c:pt idx="14">
                  <c:v>0.4</c:v>
                </c:pt>
                <c:pt idx="15">
                  <c:v>0.2</c:v>
                </c:pt>
                <c:pt idx="16">
                  <c:v>0.6</c:v>
                </c:pt>
                <c:pt idx="17">
                  <c:v>0.1</c:v>
                </c:pt>
                <c:pt idx="18">
                  <c:v>0.7</c:v>
                </c:pt>
                <c:pt idx="19">
                  <c:v>0.2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  <c:pt idx="24">
                  <c:v>0.5</c:v>
                </c:pt>
                <c:pt idx="25">
                  <c:v>0.8</c:v>
                </c:pt>
                <c:pt idx="26">
                  <c:v>0.5</c:v>
                </c:pt>
                <c:pt idx="2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4534-B329-F16C68E7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75615"/>
        <c:axId val="630673951"/>
      </c:scatterChart>
      <c:valAx>
        <c:axId val="6306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3951"/>
        <c:crosses val="autoZero"/>
        <c:crossBetween val="midCat"/>
      </c:valAx>
      <c:valAx>
        <c:axId val="63067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Tendance à l'ennui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49256342957134E-2"/>
                  <c:y val="0.3926778944298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BPS!$B$2:$B$7</c:f>
              <c:numCache>
                <c:formatCode>General</c:formatCode>
                <c:ptCount val="6"/>
                <c:pt idx="0">
                  <c:v>103</c:v>
                </c:pt>
                <c:pt idx="1">
                  <c:v>104</c:v>
                </c:pt>
                <c:pt idx="3">
                  <c:v>107</c:v>
                </c:pt>
                <c:pt idx="4">
                  <c:v>121</c:v>
                </c:pt>
                <c:pt idx="5">
                  <c:v>107</c:v>
                </c:pt>
              </c:numCache>
            </c:numRef>
          </c:xVal>
          <c:yVal>
            <c:numRef>
              <c:f>BPS!$K$2:$K$7</c:f>
              <c:numCache>
                <c:formatCode>General</c:formatCode>
                <c:ptCount val="6"/>
                <c:pt idx="0">
                  <c:v>0.06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D80-8110-89F9F5D5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06415"/>
        <c:axId val="874109743"/>
      </c:scatterChart>
      <c:valAx>
        <c:axId val="8741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9743"/>
        <c:crosses val="autoZero"/>
        <c:crossBetween val="midCat"/>
      </c:valAx>
      <c:valAx>
        <c:axId val="8741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CV TPV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8158355205599"/>
                  <c:y val="-0.4261971420239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BPS!$B$2:$B$29</c:f>
              <c:numCache>
                <c:formatCode>General</c:formatCode>
                <c:ptCount val="28"/>
                <c:pt idx="0">
                  <c:v>103</c:v>
                </c:pt>
                <c:pt idx="1">
                  <c:v>104</c:v>
                </c:pt>
                <c:pt idx="3">
                  <c:v>107</c:v>
                </c:pt>
                <c:pt idx="4">
                  <c:v>121</c:v>
                </c:pt>
                <c:pt idx="5">
                  <c:v>107</c:v>
                </c:pt>
                <c:pt idx="6">
                  <c:v>112</c:v>
                </c:pt>
                <c:pt idx="7">
                  <c:v>129</c:v>
                </c:pt>
                <c:pt idx="8">
                  <c:v>116</c:v>
                </c:pt>
                <c:pt idx="9">
                  <c:v>92</c:v>
                </c:pt>
                <c:pt idx="10">
                  <c:v>112</c:v>
                </c:pt>
                <c:pt idx="11">
                  <c:v>96</c:v>
                </c:pt>
                <c:pt idx="12">
                  <c:v>119</c:v>
                </c:pt>
                <c:pt idx="13">
                  <c:v>126</c:v>
                </c:pt>
                <c:pt idx="14">
                  <c:v>113</c:v>
                </c:pt>
                <c:pt idx="15">
                  <c:v>91</c:v>
                </c:pt>
                <c:pt idx="16">
                  <c:v>120</c:v>
                </c:pt>
                <c:pt idx="17">
                  <c:v>95</c:v>
                </c:pt>
                <c:pt idx="18">
                  <c:v>93</c:v>
                </c:pt>
                <c:pt idx="19">
                  <c:v>77</c:v>
                </c:pt>
                <c:pt idx="20">
                  <c:v>139</c:v>
                </c:pt>
                <c:pt idx="21">
                  <c:v>85</c:v>
                </c:pt>
                <c:pt idx="22">
                  <c:v>123</c:v>
                </c:pt>
                <c:pt idx="23">
                  <c:v>104</c:v>
                </c:pt>
                <c:pt idx="24">
                  <c:v>104</c:v>
                </c:pt>
                <c:pt idx="25">
                  <c:v>137</c:v>
                </c:pt>
                <c:pt idx="26">
                  <c:v>132</c:v>
                </c:pt>
                <c:pt idx="27">
                  <c:v>113</c:v>
                </c:pt>
              </c:numCache>
            </c:numRef>
          </c:xVal>
          <c:yVal>
            <c:numRef>
              <c:f>BPS!$AA$2:$AA$29</c:f>
              <c:numCache>
                <c:formatCode>0.00</c:formatCode>
                <c:ptCount val="28"/>
                <c:pt idx="0">
                  <c:v>0.19488530843536417</c:v>
                </c:pt>
                <c:pt idx="1">
                  <c:v>0.2987388657769145</c:v>
                </c:pt>
                <c:pt idx="4">
                  <c:v>0.13</c:v>
                </c:pt>
                <c:pt idx="5">
                  <c:v>0.10500000000000001</c:v>
                </c:pt>
                <c:pt idx="6">
                  <c:v>9.5000000000000001E-2</c:v>
                </c:pt>
                <c:pt idx="7">
                  <c:v>0.16499999999999998</c:v>
                </c:pt>
                <c:pt idx="8">
                  <c:v>0.2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0.08</c:v>
                </c:pt>
                <c:pt idx="12">
                  <c:v>0.2635723605504261</c:v>
                </c:pt>
                <c:pt idx="13">
                  <c:v>5.3769617948418891E-2</c:v>
                </c:pt>
                <c:pt idx="14">
                  <c:v>0.16840344988893338</c:v>
                </c:pt>
                <c:pt idx="15">
                  <c:v>0.27130752388374324</c:v>
                </c:pt>
                <c:pt idx="16">
                  <c:v>0.155</c:v>
                </c:pt>
                <c:pt idx="17">
                  <c:v>0.1475549402808192</c:v>
                </c:pt>
                <c:pt idx="18">
                  <c:v>0.215</c:v>
                </c:pt>
                <c:pt idx="19">
                  <c:v>0.22618618391532119</c:v>
                </c:pt>
                <c:pt idx="20">
                  <c:v>0.12574829784647523</c:v>
                </c:pt>
                <c:pt idx="21">
                  <c:v>0.20500000000000002</c:v>
                </c:pt>
                <c:pt idx="22">
                  <c:v>0.16</c:v>
                </c:pt>
                <c:pt idx="23">
                  <c:v>0.22</c:v>
                </c:pt>
                <c:pt idx="24">
                  <c:v>0.125</c:v>
                </c:pt>
                <c:pt idx="25">
                  <c:v>0.125</c:v>
                </c:pt>
                <c:pt idx="26">
                  <c:v>0.10840508583399006</c:v>
                </c:pt>
                <c:pt idx="27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22A-83EE-E08D8689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2584"/>
        <c:axId val="585633240"/>
      </c:scatterChart>
      <c:valAx>
        <c:axId val="5856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3240"/>
        <c:crosses val="autoZero"/>
        <c:crossBetween val="midCat"/>
      </c:valAx>
      <c:valAx>
        <c:axId val="585633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différence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09367948757724E-3"/>
                  <c:y val="0.42682942151844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BPS!$B$2:$B$7</c:f>
              <c:numCache>
                <c:formatCode>General</c:formatCode>
                <c:ptCount val="6"/>
                <c:pt idx="0">
                  <c:v>103</c:v>
                </c:pt>
                <c:pt idx="1">
                  <c:v>104</c:v>
                </c:pt>
                <c:pt idx="3">
                  <c:v>107</c:v>
                </c:pt>
                <c:pt idx="4">
                  <c:v>121</c:v>
                </c:pt>
                <c:pt idx="5">
                  <c:v>107</c:v>
                </c:pt>
              </c:numCache>
            </c:numRef>
          </c:xVal>
          <c:yVal>
            <c:numRef>
              <c:f>BPS!$P$2:$P$7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0.17</c:v>
                </c:pt>
                <c:pt idx="4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7-4BDA-B10F-E4676F8D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05695"/>
        <c:axId val="621416095"/>
      </c:scatterChart>
      <c:valAx>
        <c:axId val="6214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16095"/>
        <c:crosses val="autoZero"/>
        <c:crossBetween val="midCat"/>
      </c:valAx>
      <c:valAx>
        <c:axId val="62141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BPS!$K$2:$K$7</c:f>
              <c:numCache>
                <c:formatCode>General</c:formatCode>
                <c:ptCount val="6"/>
                <c:pt idx="0">
                  <c:v>0.06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0.18</c:v>
                </c:pt>
              </c:numCache>
            </c:numRef>
          </c:xVal>
          <c:yVal>
            <c:numRef>
              <c:f>BPS!$P$2:$P$7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0.17</c:v>
                </c:pt>
                <c:pt idx="4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7-4F95-A09F-FD83674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49407"/>
        <c:axId val="775714575"/>
      </c:scatterChart>
      <c:valAx>
        <c:axId val="6749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714575"/>
        <c:crosses val="autoZero"/>
        <c:crossBetween val="midCat"/>
      </c:valAx>
      <c:valAx>
        <c:axId val="7757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9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Moy Go No Go</a:t>
            </a:r>
            <a:r>
              <a:rPr lang="fr-FR" baseline="0"/>
              <a:t> = stabilité sujet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60586176727909"/>
                  <c:y val="0.38118384213835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BPS!$J$3:$J$7</c:f>
              <c:numCache>
                <c:formatCode>General</c:formatCode>
                <c:ptCount val="5"/>
                <c:pt idx="0">
                  <c:v>0.49</c:v>
                </c:pt>
                <c:pt idx="1">
                  <c:v>0.53</c:v>
                </c:pt>
                <c:pt idx="3">
                  <c:v>0.81</c:v>
                </c:pt>
                <c:pt idx="4">
                  <c:v>0.66</c:v>
                </c:pt>
              </c:numCache>
            </c:numRef>
          </c:xVal>
          <c:yVal>
            <c:numRef>
              <c:f>BPS!$M$3:$M$7</c:f>
              <c:numCache>
                <c:formatCode>General</c:formatCode>
                <c:ptCount val="5"/>
                <c:pt idx="0">
                  <c:v>0.33</c:v>
                </c:pt>
                <c:pt idx="1">
                  <c:v>0.41</c:v>
                </c:pt>
                <c:pt idx="2">
                  <c:v>0.38</c:v>
                </c:pt>
                <c:pt idx="3">
                  <c:v>0.47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4183-AF3D-452BE114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045263"/>
        <c:axId val="1128054831"/>
      </c:scatterChart>
      <c:valAx>
        <c:axId val="11280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54831"/>
        <c:crosses val="autoZero"/>
        <c:crossBetween val="midCat"/>
      </c:valAx>
      <c:valAx>
        <c:axId val="112805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4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Perception lent-vif et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435651793525809"/>
                  <c:y val="0.19146908719743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BPS!$C$2:$C$29</c:f>
              <c:numCache>
                <c:formatCode>General</c:formatCode>
                <c:ptCount val="28"/>
                <c:pt idx="0">
                  <c:v>727.68</c:v>
                </c:pt>
                <c:pt idx="1">
                  <c:v>555.07000000000005</c:v>
                </c:pt>
                <c:pt idx="4">
                  <c:v>808.85</c:v>
                </c:pt>
                <c:pt idx="5">
                  <c:v>1244.5</c:v>
                </c:pt>
                <c:pt idx="6">
                  <c:v>952.27</c:v>
                </c:pt>
                <c:pt idx="7">
                  <c:v>1012.32</c:v>
                </c:pt>
                <c:pt idx="8">
                  <c:v>724.29</c:v>
                </c:pt>
                <c:pt idx="9">
                  <c:v>1129.94</c:v>
                </c:pt>
                <c:pt idx="10">
                  <c:v>1264.3399999999999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xVal>
          <c:yVal>
            <c:numRef>
              <c:f>BPS!$AE$2:$AE$29</c:f>
              <c:numCache>
                <c:formatCode>_(* #,##0.00_);_(* \(#,##0.00\);_(* "-"??_);_(@_)</c:formatCode>
                <c:ptCount val="28"/>
                <c:pt idx="0" formatCode="General">
                  <c:v>0.7</c:v>
                </c:pt>
                <c:pt idx="1">
                  <c:v>0.7</c:v>
                </c:pt>
                <c:pt idx="4" formatCode="0.00">
                  <c:v>0.48863636363636365</c:v>
                </c:pt>
                <c:pt idx="5" formatCode="0.00">
                  <c:v>4.2045454545454546E-2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0.7</c:v>
                </c:pt>
                <c:pt idx="10">
                  <c:v>0.9</c:v>
                </c:pt>
                <c:pt idx="11">
                  <c:v>0.5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0.7</c:v>
                </c:pt>
                <c:pt idx="17" formatCode="General">
                  <c:v>1</c:v>
                </c:pt>
                <c:pt idx="18">
                  <c:v>0.6</c:v>
                </c:pt>
                <c:pt idx="19">
                  <c:v>0.6</c:v>
                </c:pt>
                <c:pt idx="20">
                  <c:v>0.8</c:v>
                </c:pt>
                <c:pt idx="21" formatCode="General">
                  <c:v>0.6</c:v>
                </c:pt>
                <c:pt idx="22">
                  <c:v>0.4</c:v>
                </c:pt>
                <c:pt idx="23" formatCode="General">
                  <c:v>0.9</c:v>
                </c:pt>
                <c:pt idx="24" formatCode="General">
                  <c:v>0.9</c:v>
                </c:pt>
                <c:pt idx="25">
                  <c:v>0.6</c:v>
                </c:pt>
                <c:pt idx="26" formatCode="General">
                  <c:v>0.9</c:v>
                </c:pt>
                <c:pt idx="2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A-4296-8E7B-1B5DD169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66304"/>
        <c:axId val="1954751744"/>
      </c:scatterChart>
      <c:valAx>
        <c:axId val="19547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51744"/>
        <c:crosses val="autoZero"/>
        <c:crossBetween val="midCat"/>
      </c:valAx>
      <c:valAx>
        <c:axId val="195475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'BIS-10'!$E$2:$E$28</c:f>
              <c:numCache>
                <c:formatCode>General</c:formatCode>
                <c:ptCount val="27"/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0.9</c:v>
                </c:pt>
                <c:pt idx="2" formatCode="0.00">
                  <c:v>2.2727272727272731E-3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0.43181818181818182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0.9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0.6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1.8181818181818184E-2</c:v>
                </c:pt>
                <c:pt idx="3">
                  <c:v>0.5</c:v>
                </c:pt>
                <c:pt idx="4">
                  <c:v>0.8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0.44318181818181818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0.6</c:v>
                </c:pt>
                <c:pt idx="16">
                  <c:v>0.1</c:v>
                </c:pt>
                <c:pt idx="17">
                  <c:v>0.3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0.2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Perso!$E$2:$E$27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0.8</c:v>
                </c:pt>
                <c:pt idx="2" formatCode="0.00">
                  <c:v>3.2954545454545452E-2</c:v>
                </c:pt>
                <c:pt idx="3">
                  <c:v>0.8</c:v>
                </c:pt>
                <c:pt idx="4">
                  <c:v>0.9</c:v>
                </c:pt>
                <c:pt idx="5">
                  <c:v>0.4</c:v>
                </c:pt>
                <c:pt idx="6">
                  <c:v>1</c:v>
                </c:pt>
                <c:pt idx="7">
                  <c:v>0.6</c:v>
                </c:pt>
                <c:pt idx="8" formatCode="0.00">
                  <c:v>0.89772727272727271</c:v>
                </c:pt>
                <c:pt idx="9">
                  <c:v>0.2</c:v>
                </c:pt>
                <c:pt idx="10">
                  <c:v>0.5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0.4</c:v>
                </c:pt>
                <c:pt idx="15" formatCode="General">
                  <c:v>0.9</c:v>
                </c:pt>
                <c:pt idx="16">
                  <c:v>0.6</c:v>
                </c:pt>
                <c:pt idx="17">
                  <c:v>0.8</c:v>
                </c:pt>
                <c:pt idx="18">
                  <c:v>0.9</c:v>
                </c:pt>
                <c:pt idx="19" formatCode="General">
                  <c:v>0.7</c:v>
                </c:pt>
                <c:pt idx="20">
                  <c:v>0.7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0.8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3.6363636363636369E-2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0.6</c:v>
                </c:pt>
                <c:pt idx="8" formatCode="0.00">
                  <c:v>0.22727272727272727</c:v>
                </c:pt>
                <c:pt idx="9">
                  <c:v>0.8</c:v>
                </c:pt>
                <c:pt idx="10">
                  <c:v>0.8</c:v>
                </c:pt>
                <c:pt idx="11">
                  <c:v>0.9</c:v>
                </c:pt>
                <c:pt idx="12">
                  <c:v>0.2</c:v>
                </c:pt>
                <c:pt idx="13">
                  <c:v>0.5</c:v>
                </c:pt>
                <c:pt idx="14">
                  <c:v>0.7</c:v>
                </c:pt>
                <c:pt idx="15" formatCode="General">
                  <c:v>0.3</c:v>
                </c:pt>
                <c:pt idx="16">
                  <c:v>0.6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0.3</c:v>
                </c:pt>
                <c:pt idx="20">
                  <c:v>0.2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8.6363636363636365E-2</c:v>
                </c:pt>
                <c:pt idx="3">
                  <c:v>0.4</c:v>
                </c:pt>
                <c:pt idx="4">
                  <c:v>0.9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 formatCode="0.00">
                  <c:v>0.85227272727272729</c:v>
                </c:pt>
                <c:pt idx="9">
                  <c:v>0.5</c:v>
                </c:pt>
                <c:pt idx="10">
                  <c:v>0.3</c:v>
                </c:pt>
                <c:pt idx="11">
                  <c:v>0.5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0.1</c:v>
                </c:pt>
                <c:pt idx="16">
                  <c:v>0.1</c:v>
                </c:pt>
                <c:pt idx="17">
                  <c:v>0.6</c:v>
                </c:pt>
                <c:pt idx="18">
                  <c:v>0.6</c:v>
                </c:pt>
                <c:pt idx="19" formatCode="General">
                  <c:v>0.6</c:v>
                </c:pt>
                <c:pt idx="20">
                  <c:v>0.9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>
                  <c:v>0.8</c:v>
                </c:pt>
                <c:pt idx="24" formatCode="General">
                  <c:v>0.6</c:v>
                </c:pt>
                <c:pt idx="25">
                  <c:v>0.7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Perso!$I$2:$I$21</c:f>
              <c:numCache>
                <c:formatCode>_(* #,##0.00_);_(* \(#,##0.00\);_(* "-"??_);_(@_)</c:formatCode>
                <c:ptCount val="20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0.9</c:v>
                </c:pt>
                <c:pt idx="8" formatCode="0.00">
                  <c:v>0.52272727272727271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0.6</c:v>
                </c:pt>
              </c:numCache>
            </c:numRef>
          </c:xVal>
          <c:yVal>
            <c:numRef>
              <c:f>Perso!$AB$2:$AB$21</c:f>
              <c:numCache>
                <c:formatCode>General</c:formatCode>
                <c:ptCount val="20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5.2272727272727269E-2</c:v>
                </c:pt>
                <c:pt idx="3">
                  <c:v>0.9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0.78409090909090906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 formatCode="General">
                  <c:v>0.1</c:v>
                </c:pt>
                <c:pt idx="16">
                  <c:v>0.5</c:v>
                </c:pt>
                <c:pt idx="17">
                  <c:v>0.1</c:v>
                </c:pt>
                <c:pt idx="18">
                  <c:v>0.3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0.5</c:v>
                </c:pt>
                <c:pt idx="25">
                  <c:v>0.6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0.2</c:v>
                </c:pt>
                <c:pt idx="2" formatCode="0.00">
                  <c:v>5.3409090909090913E-2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0.8</c:v>
                </c:pt>
                <c:pt idx="7">
                  <c:v>0.4</c:v>
                </c:pt>
                <c:pt idx="8" formatCode="0.00">
                  <c:v>0.25</c:v>
                </c:pt>
                <c:pt idx="9">
                  <c:v>0.8</c:v>
                </c:pt>
                <c:pt idx="10">
                  <c:v>0.7</c:v>
                </c:pt>
                <c:pt idx="11">
                  <c:v>0.5</c:v>
                </c:pt>
                <c:pt idx="12">
                  <c:v>0.8</c:v>
                </c:pt>
                <c:pt idx="13">
                  <c:v>0.3</c:v>
                </c:pt>
                <c:pt idx="14">
                  <c:v>0.8</c:v>
                </c:pt>
                <c:pt idx="15" formatCode="General">
                  <c:v>1</c:v>
                </c:pt>
                <c:pt idx="16">
                  <c:v>0.5</c:v>
                </c:pt>
                <c:pt idx="17">
                  <c:v>0.7</c:v>
                </c:pt>
                <c:pt idx="18">
                  <c:v>0.3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>
                  <c:v>0.7</c:v>
                </c:pt>
                <c:pt idx="24" formatCode="General">
                  <c:v>0.5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0.3</c:v>
                </c:pt>
                <c:pt idx="2" formatCode="0.00">
                  <c:v>8.2954545454545447E-2</c:v>
                </c:pt>
                <c:pt idx="3">
                  <c:v>0.3</c:v>
                </c:pt>
                <c:pt idx="4">
                  <c:v>0.6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 formatCode="0.00">
                  <c:v>0.23863636363636365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0.3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0.5</c:v>
                </c:pt>
                <c:pt idx="20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0.3</c:v>
                </c:pt>
                <c:pt idx="2" formatCode="0.00">
                  <c:v>7.6136363636363641E-2</c:v>
                </c:pt>
                <c:pt idx="3">
                  <c:v>0.3</c:v>
                </c:pt>
                <c:pt idx="4">
                  <c:v>0.5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0.375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0.4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0.3</c:v>
                </c:pt>
                <c:pt idx="18">
                  <c:v>0.1</c:v>
                </c:pt>
                <c:pt idx="19" formatCode="General">
                  <c:v>0.5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'BIS-10'!$C$2:$C$28</c:f>
              <c:numCache>
                <c:formatCode>General</c:formatCode>
                <c:ptCount val="27"/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26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16</c:v>
                </c:pt>
                <c:pt idx="19">
                  <c:v>25</c:v>
                </c:pt>
                <c:pt idx="20">
                  <c:v>14</c:v>
                </c:pt>
                <c:pt idx="21">
                  <c:v>23</c:v>
                </c:pt>
                <c:pt idx="22">
                  <c:v>22</c:v>
                </c:pt>
                <c:pt idx="23">
                  <c:v>10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0.7</c:v>
                </c:pt>
                <c:pt idx="2" formatCode="0.00">
                  <c:v>7.7272727272727271E-2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0.71590909090909094</c:v>
                </c:pt>
                <c:pt idx="9">
                  <c:v>0.4</c:v>
                </c:pt>
                <c:pt idx="10">
                  <c:v>0.1</c:v>
                </c:pt>
                <c:pt idx="11">
                  <c:v>0.5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0.8</c:v>
                </c:pt>
                <c:pt idx="23">
                  <c:v>0.8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Perso!$O$2:$O$27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2.8409090909090908E-2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0.1</c:v>
                </c:pt>
                <c:pt idx="7">
                  <c:v>0.5</c:v>
                </c:pt>
                <c:pt idx="8" formatCode="0.00">
                  <c:v>0.43181818181818182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  <c:pt idx="12">
                  <c:v>0.6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0.3</c:v>
                </c:pt>
                <c:pt idx="17">
                  <c:v>0.5</c:v>
                </c:pt>
                <c:pt idx="18">
                  <c:v>0.4</c:v>
                </c:pt>
                <c:pt idx="19" formatCode="General">
                  <c:v>0.8</c:v>
                </c:pt>
                <c:pt idx="20">
                  <c:v>0.7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0.7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0.4</c:v>
                </c:pt>
                <c:pt idx="2" formatCode="0.00">
                  <c:v>3.2954545454545452E-2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0.39772727272727271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0.4</c:v>
                </c:pt>
                <c:pt idx="20">
                  <c:v>0.5</c:v>
                </c:pt>
                <c:pt idx="21" formatCode="General">
                  <c:v>0.8</c:v>
                </c:pt>
                <c:pt idx="22" formatCode="General">
                  <c:v>0.5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0.7</c:v>
                </c:pt>
                <c:pt idx="2" formatCode="0.00">
                  <c:v>4.2045454545454546E-2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0.7</c:v>
                </c:pt>
                <c:pt idx="7">
                  <c:v>0.9</c:v>
                </c:pt>
                <c:pt idx="8" formatCode="0.00">
                  <c:v>0.48863636363636365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 formatCode="General">
                  <c:v>1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0.9</c:v>
                </c:pt>
                <c:pt idx="22" formatCode="General">
                  <c:v>0.9</c:v>
                </c:pt>
                <c:pt idx="23">
                  <c:v>0.6</c:v>
                </c:pt>
                <c:pt idx="24" formatCode="General">
                  <c:v>0.9</c:v>
                </c:pt>
                <c:pt idx="25">
                  <c:v>0.6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0.2</c:v>
                </c:pt>
                <c:pt idx="2" formatCode="0.00">
                  <c:v>3.4090909090909088E-2</c:v>
                </c:pt>
                <c:pt idx="3">
                  <c:v>0.4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0.20454545454545456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0.3</c:v>
                </c:pt>
                <c:pt idx="23">
                  <c:v>0.4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Perso!$T$2:$T$27</c:f>
              <c:numCache>
                <c:formatCode>_(* #,##0.00_);_(* \(#,##0.00\);_(* "-"??_);_(@_)</c:formatCode>
                <c:ptCount val="26"/>
                <c:pt idx="0" formatCode="General">
                  <c:v>0.8</c:v>
                </c:pt>
                <c:pt idx="1">
                  <c:v>1</c:v>
                </c:pt>
                <c:pt idx="2" formatCode="0.00">
                  <c:v>9.6590909090909088E-2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 formatCode="0.00">
                  <c:v>0.40909090909090912</c:v>
                </c:pt>
                <c:pt idx="9">
                  <c:v>0.9</c:v>
                </c:pt>
                <c:pt idx="10">
                  <c:v>0.9</c:v>
                </c:pt>
                <c:pt idx="11">
                  <c:v>0.6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1</c:v>
                </c:pt>
                <c:pt idx="18">
                  <c:v>0.9</c:v>
                </c:pt>
                <c:pt idx="19" formatCode="General">
                  <c:v>0.6</c:v>
                </c:pt>
                <c:pt idx="20">
                  <c:v>0.7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0.05</c:v>
                </c:pt>
                <c:pt idx="3">
                  <c:v>0.6</c:v>
                </c:pt>
                <c:pt idx="4">
                  <c:v>0.9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9.0909090909090912E-2</c:v>
                </c:pt>
                <c:pt idx="9">
                  <c:v>0.4</c:v>
                </c:pt>
                <c:pt idx="10">
                  <c:v>0.1</c:v>
                </c:pt>
                <c:pt idx="11">
                  <c:v>0.3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0.6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0.9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Perso!$V$2:$V$27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0.2</c:v>
                </c:pt>
                <c:pt idx="2" formatCode="0.00">
                  <c:v>5.113636363636364E-2</c:v>
                </c:pt>
                <c:pt idx="3">
                  <c:v>0.4</c:v>
                </c:pt>
                <c:pt idx="4">
                  <c:v>0.7</c:v>
                </c:pt>
                <c:pt idx="5">
                  <c:v>0.2</c:v>
                </c:pt>
                <c:pt idx="6">
                  <c:v>0.1</c:v>
                </c:pt>
                <c:pt idx="7">
                  <c:v>0.3</c:v>
                </c:pt>
                <c:pt idx="8" formatCode="0.00">
                  <c:v>9.0909090909090912E-2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0.5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 formatCode="General">
                  <c:v>0.4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0.3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Perso!$X$2:$X$27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0.5</c:v>
                </c:pt>
                <c:pt idx="2" formatCode="0.00">
                  <c:v>9.4318181818181829E-2</c:v>
                </c:pt>
                <c:pt idx="3">
                  <c:v>0.2</c:v>
                </c:pt>
                <c:pt idx="4">
                  <c:v>0.8</c:v>
                </c:pt>
                <c:pt idx="5">
                  <c:v>0.6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0.30681818181818182</c:v>
                </c:pt>
                <c:pt idx="9">
                  <c:v>0.8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0.2</c:v>
                </c:pt>
                <c:pt idx="14">
                  <c:v>0.6</c:v>
                </c:pt>
                <c:pt idx="15" formatCode="General">
                  <c:v>0.1</c:v>
                </c:pt>
                <c:pt idx="16">
                  <c:v>0.7</c:v>
                </c:pt>
                <c:pt idx="17">
                  <c:v>0.2</c:v>
                </c:pt>
                <c:pt idx="18">
                  <c:v>0.5</c:v>
                </c:pt>
                <c:pt idx="19" formatCode="General">
                  <c:v>0.5</c:v>
                </c:pt>
                <c:pt idx="20">
                  <c:v>0.5</c:v>
                </c:pt>
                <c:pt idx="21" formatCode="General">
                  <c:v>0.1</c:v>
                </c:pt>
                <c:pt idx="22" formatCode="General">
                  <c:v>0.5</c:v>
                </c:pt>
                <c:pt idx="23">
                  <c:v>0.8</c:v>
                </c:pt>
                <c:pt idx="24" formatCode="General">
                  <c:v>0.5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0.3</c:v>
                </c:pt>
                <c:pt idx="2" formatCode="0.00">
                  <c:v>6.136363636363637E-2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0.28409090909090912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 formatCode="General">
                  <c:v>0.3</c:v>
                </c:pt>
                <c:pt idx="20">
                  <c:v>0.3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'BIS-10'!$D$2:$D$28</c:f>
              <c:numCache>
                <c:formatCode>General</c:formatCode>
                <c:ptCount val="27"/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14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22</c:v>
                </c:pt>
                <c:pt idx="26">
                  <c:v>6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Perso!$Z$2:$Z$27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8.8636363636363638E-2</c:v>
                </c:pt>
                <c:pt idx="3">
                  <c:v>0.8</c:v>
                </c:pt>
                <c:pt idx="4">
                  <c:v>1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0.64772727272727271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0.8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0.4</c:v>
                </c:pt>
                <c:pt idx="22" formatCode="General">
                  <c:v>0.1</c:v>
                </c:pt>
                <c:pt idx="23">
                  <c:v>0.8</c:v>
                </c:pt>
                <c:pt idx="24" formatCode="General">
                  <c:v>0.9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Perso!$AA$2:$AA$27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1.4772727272727272E-2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0.1</c:v>
                </c:pt>
                <c:pt idx="7">
                  <c:v>0.3</c:v>
                </c:pt>
                <c:pt idx="8" formatCode="0.00">
                  <c:v>5.6818181818181816E-2</c:v>
                </c:pt>
                <c:pt idx="9">
                  <c:v>0.2</c:v>
                </c:pt>
                <c:pt idx="10">
                  <c:v>0.1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0.1</c:v>
                </c:pt>
                <c:pt idx="20">
                  <c:v>0.5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C32-4026-B727-DD9C073C1880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C32-4026-B727-DD9C073C188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BPS!$B$4:$B$27</c:f>
              <c:numCache>
                <c:formatCode>General</c:formatCode>
                <c:ptCount val="24"/>
                <c:pt idx="1">
                  <c:v>107</c:v>
                </c:pt>
                <c:pt idx="2">
                  <c:v>121</c:v>
                </c:pt>
                <c:pt idx="3">
                  <c:v>107</c:v>
                </c:pt>
                <c:pt idx="4">
                  <c:v>112</c:v>
                </c:pt>
                <c:pt idx="5">
                  <c:v>129</c:v>
                </c:pt>
                <c:pt idx="6">
                  <c:v>116</c:v>
                </c:pt>
                <c:pt idx="7">
                  <c:v>92</c:v>
                </c:pt>
                <c:pt idx="8">
                  <c:v>112</c:v>
                </c:pt>
                <c:pt idx="9">
                  <c:v>96</c:v>
                </c:pt>
                <c:pt idx="10">
                  <c:v>119</c:v>
                </c:pt>
                <c:pt idx="11">
                  <c:v>126</c:v>
                </c:pt>
                <c:pt idx="12">
                  <c:v>113</c:v>
                </c:pt>
                <c:pt idx="13">
                  <c:v>91</c:v>
                </c:pt>
                <c:pt idx="14">
                  <c:v>120</c:v>
                </c:pt>
                <c:pt idx="15">
                  <c:v>95</c:v>
                </c:pt>
                <c:pt idx="16">
                  <c:v>93</c:v>
                </c:pt>
                <c:pt idx="17">
                  <c:v>77</c:v>
                </c:pt>
                <c:pt idx="18">
                  <c:v>139</c:v>
                </c:pt>
                <c:pt idx="19">
                  <c:v>85</c:v>
                </c:pt>
                <c:pt idx="20">
                  <c:v>123</c:v>
                </c:pt>
                <c:pt idx="21">
                  <c:v>104</c:v>
                </c:pt>
                <c:pt idx="22">
                  <c:v>104</c:v>
                </c:pt>
                <c:pt idx="23">
                  <c:v>137</c:v>
                </c:pt>
              </c:numCache>
            </c:numRef>
          </c:xVal>
          <c:yVal>
            <c:numRef>
              <c:f>BPS!$C$4:$C$27</c:f>
              <c:numCache>
                <c:formatCode>General</c:formatCode>
                <c:ptCount val="24"/>
                <c:pt idx="2">
                  <c:v>808.85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BPS!$B$2:$B$28</c:f>
              <c:numCache>
                <c:formatCode>General</c:formatCode>
                <c:ptCount val="27"/>
                <c:pt idx="0">
                  <c:v>103</c:v>
                </c:pt>
                <c:pt idx="1">
                  <c:v>104</c:v>
                </c:pt>
                <c:pt idx="3">
                  <c:v>107</c:v>
                </c:pt>
                <c:pt idx="4">
                  <c:v>121</c:v>
                </c:pt>
                <c:pt idx="5">
                  <c:v>107</c:v>
                </c:pt>
                <c:pt idx="6">
                  <c:v>112</c:v>
                </c:pt>
                <c:pt idx="7">
                  <c:v>129</c:v>
                </c:pt>
                <c:pt idx="8">
                  <c:v>116</c:v>
                </c:pt>
                <c:pt idx="9">
                  <c:v>92</c:v>
                </c:pt>
                <c:pt idx="10">
                  <c:v>112</c:v>
                </c:pt>
                <c:pt idx="11">
                  <c:v>96</c:v>
                </c:pt>
                <c:pt idx="12">
                  <c:v>119</c:v>
                </c:pt>
                <c:pt idx="13">
                  <c:v>126</c:v>
                </c:pt>
                <c:pt idx="14">
                  <c:v>113</c:v>
                </c:pt>
                <c:pt idx="15">
                  <c:v>91</c:v>
                </c:pt>
                <c:pt idx="16">
                  <c:v>120</c:v>
                </c:pt>
                <c:pt idx="17">
                  <c:v>95</c:v>
                </c:pt>
                <c:pt idx="18">
                  <c:v>93</c:v>
                </c:pt>
                <c:pt idx="19">
                  <c:v>77</c:v>
                </c:pt>
                <c:pt idx="20">
                  <c:v>139</c:v>
                </c:pt>
                <c:pt idx="21">
                  <c:v>85</c:v>
                </c:pt>
                <c:pt idx="22">
                  <c:v>123</c:v>
                </c:pt>
                <c:pt idx="23">
                  <c:v>104</c:v>
                </c:pt>
                <c:pt idx="24">
                  <c:v>104</c:v>
                </c:pt>
                <c:pt idx="25">
                  <c:v>137</c:v>
                </c:pt>
                <c:pt idx="26">
                  <c:v>132</c:v>
                </c:pt>
              </c:numCache>
            </c:numRef>
          </c:xVal>
          <c:yVal>
            <c:numRef>
              <c:f>BPS!$H$2:$H$28</c:f>
              <c:numCache>
                <c:formatCode>General</c:formatCode>
                <c:ptCount val="27"/>
                <c:pt idx="0">
                  <c:v>56</c:v>
                </c:pt>
                <c:pt idx="1">
                  <c:v>67</c:v>
                </c:pt>
                <c:pt idx="3">
                  <c:v>53</c:v>
                </c:pt>
                <c:pt idx="4">
                  <c:v>59</c:v>
                </c:pt>
                <c:pt idx="5">
                  <c:v>77</c:v>
                </c:pt>
                <c:pt idx="6">
                  <c:v>79</c:v>
                </c:pt>
                <c:pt idx="7">
                  <c:v>73</c:v>
                </c:pt>
                <c:pt idx="8">
                  <c:v>36</c:v>
                </c:pt>
                <c:pt idx="9">
                  <c:v>40</c:v>
                </c:pt>
                <c:pt idx="10">
                  <c:v>52</c:v>
                </c:pt>
                <c:pt idx="11">
                  <c:v>51</c:v>
                </c:pt>
                <c:pt idx="12">
                  <c:v>55</c:v>
                </c:pt>
                <c:pt idx="13">
                  <c:v>63</c:v>
                </c:pt>
                <c:pt idx="14">
                  <c:v>71</c:v>
                </c:pt>
                <c:pt idx="15">
                  <c:v>51</c:v>
                </c:pt>
                <c:pt idx="16">
                  <c:v>56</c:v>
                </c:pt>
                <c:pt idx="17">
                  <c:v>47</c:v>
                </c:pt>
                <c:pt idx="18">
                  <c:v>42</c:v>
                </c:pt>
                <c:pt idx="19">
                  <c:v>47</c:v>
                </c:pt>
                <c:pt idx="20">
                  <c:v>71</c:v>
                </c:pt>
                <c:pt idx="21">
                  <c:v>37</c:v>
                </c:pt>
                <c:pt idx="22">
                  <c:v>58</c:v>
                </c:pt>
                <c:pt idx="23">
                  <c:v>63</c:v>
                </c:pt>
                <c:pt idx="24">
                  <c:v>37</c:v>
                </c:pt>
                <c:pt idx="25">
                  <c:v>54</c:v>
                </c:pt>
                <c:pt idx="26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DFD-4B6A-9240-1D4FF14103B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40326921160171"/>
                  <c:y val="-5.7134188318172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BPS!$C$2:$C$28</c:f>
              <c:numCache>
                <c:formatCode>General</c:formatCode>
                <c:ptCount val="27"/>
                <c:pt idx="0">
                  <c:v>727.68</c:v>
                </c:pt>
                <c:pt idx="1">
                  <c:v>555.07000000000005</c:v>
                </c:pt>
                <c:pt idx="4">
                  <c:v>808.85</c:v>
                </c:pt>
                <c:pt idx="5">
                  <c:v>1244.5</c:v>
                </c:pt>
                <c:pt idx="6">
                  <c:v>952.27</c:v>
                </c:pt>
                <c:pt idx="7">
                  <c:v>1012.32</c:v>
                </c:pt>
                <c:pt idx="8">
                  <c:v>724.29</c:v>
                </c:pt>
                <c:pt idx="9">
                  <c:v>1129.94</c:v>
                </c:pt>
                <c:pt idx="10">
                  <c:v>1264.3399999999999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</c:numCache>
            </c:numRef>
          </c:xVal>
          <c:yVal>
            <c:numRef>
              <c:f>BPS!$H$2:$H$28</c:f>
              <c:numCache>
                <c:formatCode>General</c:formatCode>
                <c:ptCount val="27"/>
                <c:pt idx="0">
                  <c:v>56</c:v>
                </c:pt>
                <c:pt idx="1">
                  <c:v>67</c:v>
                </c:pt>
                <c:pt idx="3">
                  <c:v>53</c:v>
                </c:pt>
                <c:pt idx="4">
                  <c:v>59</c:v>
                </c:pt>
                <c:pt idx="5">
                  <c:v>77</c:v>
                </c:pt>
                <c:pt idx="6">
                  <c:v>79</c:v>
                </c:pt>
                <c:pt idx="7">
                  <c:v>73</c:v>
                </c:pt>
                <c:pt idx="8">
                  <c:v>36</c:v>
                </c:pt>
                <c:pt idx="9">
                  <c:v>40</c:v>
                </c:pt>
                <c:pt idx="10">
                  <c:v>52</c:v>
                </c:pt>
                <c:pt idx="11">
                  <c:v>51</c:v>
                </c:pt>
                <c:pt idx="12">
                  <c:v>55</c:v>
                </c:pt>
                <c:pt idx="13">
                  <c:v>63</c:v>
                </c:pt>
                <c:pt idx="14">
                  <c:v>71</c:v>
                </c:pt>
                <c:pt idx="15">
                  <c:v>51</c:v>
                </c:pt>
                <c:pt idx="16">
                  <c:v>56</c:v>
                </c:pt>
                <c:pt idx="17">
                  <c:v>47</c:v>
                </c:pt>
                <c:pt idx="18">
                  <c:v>42</c:v>
                </c:pt>
                <c:pt idx="19">
                  <c:v>47</c:v>
                </c:pt>
                <c:pt idx="20">
                  <c:v>71</c:v>
                </c:pt>
                <c:pt idx="21">
                  <c:v>37</c:v>
                </c:pt>
                <c:pt idx="22">
                  <c:v>58</c:v>
                </c:pt>
                <c:pt idx="23">
                  <c:v>63</c:v>
                </c:pt>
                <c:pt idx="24">
                  <c:v>37</c:v>
                </c:pt>
                <c:pt idx="25">
                  <c:v>54</c:v>
                </c:pt>
                <c:pt idx="26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18657042869639"/>
                  <c:y val="0.18713473315835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BPS!$C$2:$C$7</c:f>
              <c:numCache>
                <c:formatCode>General</c:formatCode>
                <c:ptCount val="6"/>
                <c:pt idx="0">
                  <c:v>727.68</c:v>
                </c:pt>
                <c:pt idx="1">
                  <c:v>555.07000000000005</c:v>
                </c:pt>
                <c:pt idx="4">
                  <c:v>808.85</c:v>
                </c:pt>
                <c:pt idx="5">
                  <c:v>1244.5</c:v>
                </c:pt>
              </c:numCache>
            </c:numRef>
          </c:xVal>
          <c:yVal>
            <c:numRef>
              <c:f>BPS!$M$2:$M$7</c:f>
              <c:numCache>
                <c:formatCode>General</c:formatCode>
                <c:ptCount val="6"/>
                <c:pt idx="0">
                  <c:v>0.38</c:v>
                </c:pt>
                <c:pt idx="1">
                  <c:v>0.33</c:v>
                </c:pt>
                <c:pt idx="2">
                  <c:v>0.41</c:v>
                </c:pt>
                <c:pt idx="3">
                  <c:v>0.38</c:v>
                </c:pt>
                <c:pt idx="4">
                  <c:v>0.47</c:v>
                </c:pt>
                <c:pt idx="5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69A-95BA-186949D9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69920"/>
        <c:axId val="1948973664"/>
      </c:scatterChart>
      <c:valAx>
        <c:axId val="1948969920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73664"/>
        <c:crosses val="autoZero"/>
        <c:crossBetween val="midCat"/>
      </c:valAx>
      <c:valAx>
        <c:axId val="1948973664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TPV / CV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067366579179"/>
                  <c:y val="-1.4691142655989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BPS!$Z$2:$Z$29</c:f>
              <c:numCache>
                <c:formatCode>0.00</c:formatCode>
                <c:ptCount val="28"/>
                <c:pt idx="0">
                  <c:v>0.19138101152556758</c:v>
                </c:pt>
                <c:pt idx="1">
                  <c:v>0.27350535299813195</c:v>
                </c:pt>
                <c:pt idx="4">
                  <c:v>0.20468925804491239</c:v>
                </c:pt>
                <c:pt idx="5">
                  <c:v>0.190758013619762</c:v>
                </c:pt>
                <c:pt idx="6">
                  <c:v>0.16120051973703725</c:v>
                </c:pt>
                <c:pt idx="7">
                  <c:v>0.20957825775177399</c:v>
                </c:pt>
                <c:pt idx="8">
                  <c:v>0.16367528245775095</c:v>
                </c:pt>
                <c:pt idx="9">
                  <c:v>0.21888721500826658</c:v>
                </c:pt>
                <c:pt idx="10">
                  <c:v>0.21727317430719298</c:v>
                </c:pt>
                <c:pt idx="11">
                  <c:v>0.12324555806812812</c:v>
                </c:pt>
                <c:pt idx="12">
                  <c:v>0.32061713896859978</c:v>
                </c:pt>
                <c:pt idx="13">
                  <c:v>0.1820505295355927</c:v>
                </c:pt>
                <c:pt idx="14">
                  <c:v>0.3284283146246485</c:v>
                </c:pt>
                <c:pt idx="15">
                  <c:v>0.19490930490111669</c:v>
                </c:pt>
                <c:pt idx="16">
                  <c:v>0.12621224612068394</c:v>
                </c:pt>
                <c:pt idx="17">
                  <c:v>0.20154512681321413</c:v>
                </c:pt>
                <c:pt idx="18">
                  <c:v>0.22856813817382998</c:v>
                </c:pt>
                <c:pt idx="19">
                  <c:v>0.23816499013968034</c:v>
                </c:pt>
                <c:pt idx="20">
                  <c:v>0.19790189859608504</c:v>
                </c:pt>
                <c:pt idx="21">
                  <c:v>0.19022303663769691</c:v>
                </c:pt>
                <c:pt idx="22">
                  <c:v>0.18744790301058986</c:v>
                </c:pt>
                <c:pt idx="23">
                  <c:v>0.21375035241977705</c:v>
                </c:pt>
                <c:pt idx="24">
                  <c:v>9.5966856645818693E-2</c:v>
                </c:pt>
                <c:pt idx="25">
                  <c:v>0.18196207714477017</c:v>
                </c:pt>
                <c:pt idx="26">
                  <c:v>0.1976714267340858</c:v>
                </c:pt>
                <c:pt idx="27">
                  <c:v>0.20730231433161003</c:v>
                </c:pt>
              </c:numCache>
            </c:numRef>
          </c:xVal>
          <c:yVal>
            <c:numRef>
              <c:f>BPS!$AA$2:$AA$29</c:f>
              <c:numCache>
                <c:formatCode>0.00</c:formatCode>
                <c:ptCount val="28"/>
                <c:pt idx="0">
                  <c:v>0.19488530843536417</c:v>
                </c:pt>
                <c:pt idx="1">
                  <c:v>0.2987388657769145</c:v>
                </c:pt>
                <c:pt idx="4">
                  <c:v>0.13</c:v>
                </c:pt>
                <c:pt idx="5">
                  <c:v>0.10500000000000001</c:v>
                </c:pt>
                <c:pt idx="6">
                  <c:v>9.5000000000000001E-2</c:v>
                </c:pt>
                <c:pt idx="7">
                  <c:v>0.16499999999999998</c:v>
                </c:pt>
                <c:pt idx="8">
                  <c:v>0.2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0.08</c:v>
                </c:pt>
                <c:pt idx="12">
                  <c:v>0.2635723605504261</c:v>
                </c:pt>
                <c:pt idx="13">
                  <c:v>5.3769617948418891E-2</c:v>
                </c:pt>
                <c:pt idx="14">
                  <c:v>0.16840344988893338</c:v>
                </c:pt>
                <c:pt idx="15">
                  <c:v>0.27130752388374324</c:v>
                </c:pt>
                <c:pt idx="16">
                  <c:v>0.155</c:v>
                </c:pt>
                <c:pt idx="17">
                  <c:v>0.1475549402808192</c:v>
                </c:pt>
                <c:pt idx="18">
                  <c:v>0.215</c:v>
                </c:pt>
                <c:pt idx="19">
                  <c:v>0.22618618391532119</c:v>
                </c:pt>
                <c:pt idx="20">
                  <c:v>0.12574829784647523</c:v>
                </c:pt>
                <c:pt idx="21">
                  <c:v>0.20500000000000002</c:v>
                </c:pt>
                <c:pt idx="22">
                  <c:v>0.16</c:v>
                </c:pt>
                <c:pt idx="23">
                  <c:v>0.22</c:v>
                </c:pt>
                <c:pt idx="24">
                  <c:v>0.125</c:v>
                </c:pt>
                <c:pt idx="25">
                  <c:v>0.125</c:v>
                </c:pt>
                <c:pt idx="26">
                  <c:v>0.10840508583399006</c:v>
                </c:pt>
                <c:pt idx="27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74D-9F45-3F10B2BA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4768"/>
        <c:axId val="158433520"/>
      </c:scatterChart>
      <c:valAx>
        <c:axId val="158434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3520"/>
        <c:crosses val="autoZero"/>
        <c:crossBetween val="midCat"/>
      </c:valAx>
      <c:valAx>
        <c:axId val="158433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30</xdr:row>
      <xdr:rowOff>72117</xdr:rowOff>
    </xdr:from>
    <xdr:to>
      <xdr:col>9</xdr:col>
      <xdr:colOff>79375</xdr:colOff>
      <xdr:row>40</xdr:row>
      <xdr:rowOff>74839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439814</xdr:colOff>
      <xdr:row>28</xdr:row>
      <xdr:rowOff>89001</xdr:rowOff>
    </xdr:from>
    <xdr:to>
      <xdr:col>19</xdr:col>
      <xdr:colOff>474739</xdr:colOff>
      <xdr:row>39</xdr:row>
      <xdr:rowOff>161773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328839</xdr:colOff>
      <xdr:row>29</xdr:row>
      <xdr:rowOff>90714</xdr:rowOff>
    </xdr:from>
    <xdr:to>
      <xdr:col>14</xdr:col>
      <xdr:colOff>179161</xdr:colOff>
      <xdr:row>41</xdr:row>
      <xdr:rowOff>42636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138340</xdr:colOff>
      <xdr:row>29</xdr:row>
      <xdr:rowOff>4536</xdr:rowOff>
    </xdr:from>
    <xdr:to>
      <xdr:col>3</xdr:col>
      <xdr:colOff>954769</xdr:colOff>
      <xdr:row>38</xdr:row>
      <xdr:rowOff>140608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58</xdr:row>
      <xdr:rowOff>142875</xdr:rowOff>
    </xdr:from>
    <xdr:to>
      <xdr:col>12</xdr:col>
      <xdr:colOff>40218</xdr:colOff>
      <xdr:row>73</xdr:row>
      <xdr:rowOff>128058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31</xdr:row>
      <xdr:rowOff>21167</xdr:rowOff>
    </xdr:from>
    <xdr:to>
      <xdr:col>6</xdr:col>
      <xdr:colOff>38058</xdr:colOff>
      <xdr:row>43</xdr:row>
      <xdr:rowOff>127000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576169</xdr:colOff>
      <xdr:row>30</xdr:row>
      <xdr:rowOff>43137</xdr:rowOff>
    </xdr:from>
    <xdr:to>
      <xdr:col>12</xdr:col>
      <xdr:colOff>304936</xdr:colOff>
      <xdr:row>42</xdr:row>
      <xdr:rowOff>153288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23813</xdr:colOff>
      <xdr:row>30</xdr:row>
      <xdr:rowOff>80963</xdr:rowOff>
    </xdr:from>
    <xdr:to>
      <xdr:col>28</xdr:col>
      <xdr:colOff>23813</xdr:colOff>
      <xdr:row>44</xdr:row>
      <xdr:rowOff>167746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773F6D-742D-4C26-A8AA-561E9508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461433</xdr:colOff>
      <xdr:row>44</xdr:row>
      <xdr:rowOff>37042</xdr:rowOff>
    </xdr:from>
    <xdr:to>
      <xdr:col>6</xdr:col>
      <xdr:colOff>101600</xdr:colOff>
      <xdr:row>56</xdr:row>
      <xdr:rowOff>84667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EA8A8F9-55CD-4BB4-9EC0-5B3927EF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517406</xdr:colOff>
      <xdr:row>29</xdr:row>
      <xdr:rowOff>173492</xdr:rowOff>
    </xdr:from>
    <xdr:to>
      <xdr:col>21</xdr:col>
      <xdr:colOff>542647</xdr:colOff>
      <xdr:row>45</xdr:row>
      <xdr:rowOff>46181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8D27B8B-41FA-4784-838A-1D4C5BB6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413328</xdr:colOff>
      <xdr:row>61</xdr:row>
      <xdr:rowOff>16836</xdr:rowOff>
    </xdr:from>
    <xdr:to>
      <xdr:col>21</xdr:col>
      <xdr:colOff>554181</xdr:colOff>
      <xdr:row>75</xdr:row>
      <xdr:rowOff>11545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5185B6-A587-440D-8FDB-FC7956B2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685800</xdr:colOff>
      <xdr:row>46</xdr:row>
      <xdr:rowOff>19050</xdr:rowOff>
    </xdr:from>
    <xdr:to>
      <xdr:col>27</xdr:col>
      <xdr:colOff>685800</xdr:colOff>
      <xdr:row>60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ADD8DC9-87AF-49D7-B7EE-A6C10DDC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153460</xdr:colOff>
      <xdr:row>44</xdr:row>
      <xdr:rowOff>63499</xdr:rowOff>
    </xdr:from>
    <xdr:to>
      <xdr:col>11</xdr:col>
      <xdr:colOff>444501</xdr:colOff>
      <xdr:row>56</xdr:row>
      <xdr:rowOff>84666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4D974F9-456E-4123-AAF8-B11953BA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491164</xdr:colOff>
      <xdr:row>61</xdr:row>
      <xdr:rowOff>115453</xdr:rowOff>
    </xdr:from>
    <xdr:to>
      <xdr:col>34</xdr:col>
      <xdr:colOff>450272</xdr:colOff>
      <xdr:row>75</xdr:row>
      <xdr:rowOff>46182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139A46EE-B8B2-4815-9A8D-041CBC72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407459</xdr:colOff>
      <xdr:row>57</xdr:row>
      <xdr:rowOff>184150</xdr:rowOff>
    </xdr:from>
    <xdr:to>
      <xdr:col>6</xdr:col>
      <xdr:colOff>137584</xdr:colOff>
      <xdr:row>73</xdr:row>
      <xdr:rowOff>48683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1F795F-BFEE-4BE5-9A44-14F98A12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494291</xdr:colOff>
      <xdr:row>45</xdr:row>
      <xdr:rowOff>179100</xdr:rowOff>
    </xdr:from>
    <xdr:to>
      <xdr:col>21</xdr:col>
      <xdr:colOff>450272</xdr:colOff>
      <xdr:row>60</xdr:row>
      <xdr:rowOff>34636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1419C31-5931-430E-BFCC-0D0EFD63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214313</xdr:colOff>
      <xdr:row>29</xdr:row>
      <xdr:rowOff>112713</xdr:rowOff>
    </xdr:from>
    <xdr:to>
      <xdr:col>34</xdr:col>
      <xdr:colOff>214313</xdr:colOff>
      <xdr:row>43</xdr:row>
      <xdr:rowOff>188913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19EBB88-7ED7-440A-A288-1517D04BB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452438</xdr:colOff>
      <xdr:row>46</xdr:row>
      <xdr:rowOff>17463</xdr:rowOff>
    </xdr:from>
    <xdr:to>
      <xdr:col>34</xdr:col>
      <xdr:colOff>452438</xdr:colOff>
      <xdr:row>60</xdr:row>
      <xdr:rowOff>93663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9B8E533-AD63-48EA-8838-F14ABB5C6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746125</xdr:colOff>
      <xdr:row>72</xdr:row>
      <xdr:rowOff>165389</xdr:rowOff>
    </xdr:from>
    <xdr:to>
      <xdr:col>6</xdr:col>
      <xdr:colOff>487795</xdr:colOff>
      <xdr:row>87</xdr:row>
      <xdr:rowOff>137680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AB3F955-57C1-4630-8D86-A27C9E042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27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27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27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27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K28" totalsRowShown="0">
  <autoFilter ref="A1:K28" xr:uid="{C582091B-F7A0-4A99-B0D9-B71221337C61}"/>
  <sortState xmlns:xlrd2="http://schemas.microsoft.com/office/spreadsheetml/2017/richdata2" ref="A2:I28">
    <sortCondition ref="A1:A28"/>
  </sortState>
  <tableColumns count="11">
    <tableColumn id="1" xr3:uid="{F54F0C8C-2076-4A61-AE16-18A827F212DF}" name="Colonne1" dataDxfId="40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  <tableColumn id="9" xr3:uid="{D9F4B8A7-315E-4C55-A449-22EECB963E45}" name="CV Vmax normal"/>
    <tableColumn id="11" xr3:uid="{0DAD4827-9160-469F-BA45-55EA240B1EF2}" name="CV TPV normal" dataDxfId="39"/>
    <tableColumn id="10" xr3:uid="{4101A321-03D5-4761-9609-5DFD1E5F8B6B}" name="Sujets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AI29" totalsRowShown="0">
  <autoFilter ref="A1:AI29" xr:uid="{B661E332-EF35-486A-B43B-60BA9CFEE286}"/>
  <sortState xmlns:xlrd2="http://schemas.microsoft.com/office/spreadsheetml/2017/richdata2" ref="A2:AI29">
    <sortCondition ref="P1:P29"/>
  </sortState>
  <tableColumns count="35">
    <tableColumn id="1" xr3:uid="{3712F773-EED8-4280-B4EB-2BBA2A6CE742}" name="Colonne1" dataDxfId="37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36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33" xr3:uid="{740416F3-487D-4B0B-A3AE-158AF0C8D507}" name="CV RT haut bas"/>
    <tableColumn id="34" xr3:uid="{ED1AA4CE-2B0B-4B62-8034-E8596454B7B0}" name="CV RT droite gauche"/>
    <tableColumn id="25" xr3:uid="{C580C8BD-EA92-4DE1-A52F-BA803282E97E}" name="diff Taplen"/>
    <tableColumn id="13" xr3:uid="{16FAAFBD-3517-466B-A7B5-461A2984E740}" name="CV taplen"/>
    <tableColumn id="35" xr3:uid="{B2594545-3088-41E7-B1A4-64AC89598DAF}" name="RFT (%age erreur à vérif !!)"/>
    <tableColumn id="15" xr3:uid="{872B0A33-1911-4A5E-9D72-09E45F1AD3B0}" name="Motrice2"/>
    <tableColumn id="16" xr3:uid="{F268696B-F4C6-49FF-B60B-2DA1B0A87612}" name="Cognitive3"/>
    <tableColumn id="17" xr3:uid="{4FFBAC32-D1F2-401F-AF42-144289E4376A}" name="Non-Planning4"/>
    <tableColumn id="18" xr3:uid="{E381EAD1-EB43-414C-9655-53678A6427F5}" name="Total2"/>
    <tableColumn id="19" xr3:uid="{EBB0B3D5-8D16-4EE8-9776-C72508A7456F}" name="VMN6"/>
    <tableColumn id="20" xr3:uid="{E9231253-9146-4983-BC41-C44C67987108}" name="TPVDN"/>
    <tableColumn id="21" xr3:uid="{18B6AF94-C549-49E9-BD57-E9BD98F8DA75}" name="TPVUN"/>
    <tableColumn id="22" xr3:uid="{903089D6-8D2E-4057-800B-A5D8C740BAF4}" name="CV Vmax normal" dataDxfId="35"/>
    <tableColumn id="23" xr3:uid="{15A9FF45-EF7F-4817-B991-D3346021A920}" name="CV TPV normal" dataDxfId="34"/>
    <tableColumn id="24" xr3:uid="{244E1218-D64D-449E-9B5B-E757C48AC394}" name="Sujets" dataDxfId="33"/>
    <tableColumn id="26" xr3:uid="{69D7DBBC-EE2E-4C00-906A-E7409599239D}" name="Colonne12"/>
    <tableColumn id="27" xr3:uid="{FD017DFD-5C70-4F2B-A739-F52B68C2E40A}" name="Extraverti/Introverti"/>
    <tableColumn id="28" xr3:uid="{40ABC1B3-23FB-4DBA-A764-B493E00A06AB}" name="Lent/Vif" dataDxfId="32"/>
    <tableColumn id="29" xr3:uid="{8E4C373C-F684-4E7D-903A-B082DC8DF8B4}" name="Mesuré/Passionné" dataDxfId="31"/>
    <tableColumn id="30" xr3:uid="{88ECDE0A-28D4-497E-919C-BA0F2D60EE3C}" name="réfléchit/ impulsif" dataDxfId="30"/>
    <tableColumn id="31" xr3:uid="{53979D36-89D8-47C9-8FDA-9D2F85EE699C}" name="Concentré/Distrait" dataDxfId="29"/>
    <tableColumn id="32" xr3:uid="{329739D4-0CFC-47B8-BAAF-A4E8AB2372DC}" name="Patient/Impatient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B27" totalsRowShown="0" headerRowDxfId="27">
  <autoFilter ref="A1:AB27" xr:uid="{C81F56A9-6CA7-46DA-AC43-658C5ED33BBA}"/>
  <sortState xmlns:xlrd2="http://schemas.microsoft.com/office/spreadsheetml/2017/richdata2" ref="A2:AB27">
    <sortCondition ref="A1:A27"/>
  </sortState>
  <tableColumns count="28">
    <tableColumn id="1" xr3:uid="{4C3D2B99-81E1-449E-B54F-A4CD2E246143}" name="Colonne1" dataDxfId="26"/>
    <tableColumn id="27" xr3:uid="{56536318-B2AD-4CB4-83FA-815D21AA5C91}" name="TPVN" dataDxfId="25"/>
    <tableColumn id="2" xr3:uid="{1E1E98DC-8D0C-484A-83C7-F945C2A1BAC0}" name="Réfléchi/Impulsif" dataDxfId="24"/>
    <tableColumn id="3" xr3:uid="{34EE6424-1D37-4084-9BC6-B069F326C7D8}" name="Patient/Impatient" dataDxfId="23"/>
    <tableColumn id="4" xr3:uid="{52CDA8A8-66AA-4597-8233-835AC7B49D11}" name="Mesuré/Passionné" dataDxfId="22"/>
    <tableColumn id="5" xr3:uid="{9AD51FB7-98CE-4D91-99EA-D68287E61C0E}" name="Survolté/Calme" dataDxfId="21"/>
    <tableColumn id="6" xr3:uid="{25E15615-E3BB-4470-B380-CB539C3B11BE}" name="Concentré/Distrait" dataDxfId="20"/>
    <tableColumn id="7" xr3:uid="{2A7B67DB-915B-4DD2-9D2E-FD949E338A0B}" name="Anxieux/Détendu" dataDxfId="19"/>
    <tableColumn id="8" xr3:uid="{1AB4EB6D-ADE5-4443-BFA2-BF2995D9DE26}" name="Intuitif/Logique" dataDxfId="18"/>
    <tableColumn id="9" xr3:uid="{1A51C355-86D9-419E-9EE0-C79428E1E0EF}" name="Méthodique/Désordonné" dataDxfId="17"/>
    <tableColumn id="10" xr3:uid="{29082C13-A5E2-4BB0-B3F0-BCA76EDCE87E}" name="Rêveur/Pragmatique" dataDxfId="16"/>
    <tableColumn id="11" xr3:uid="{ADD94587-57F2-498A-8218-F634373E78A3}" name="Souple/Intransigeant" dataDxfId="15"/>
    <tableColumn id="12" xr3:uid="{FD34DC9E-B32E-46C1-AF8F-D6597BC31C97}" name="Dynamique/Lymphatique" dataDxfId="14"/>
    <tableColumn id="13" xr3:uid="{30A4D4E6-1B15-4C7E-96C1-782B0145BC06}" name="Organisé/Brouillon" dataDxfId="13"/>
    <tableColumn id="14" xr3:uid="{09C2BD8A-C131-48F5-BC3B-4860DA9424DB}" name="Habile/Maladroit" dataDxfId="12"/>
    <tableColumn id="15" xr3:uid="{3E92E182-7141-4C42-A1AB-8F3124AE2608}" name="Prudent/Fonceur" dataDxfId="11"/>
    <tableColumn id="16" xr3:uid="{5888F45E-D1E4-40A2-84ED-17437F5F8150}" name="Lent/Vif" dataDxfId="10"/>
    <tableColumn id="26" xr3:uid="{102745E7-B6A0-4F4F-B799-6BE480033F86}" name="Colonne2" dataDxfId="9"/>
    <tableColumn id="17" xr3:uid="{6B6AFFC2-23CA-454B-98C2-48CB237DE9C5}" name="Soigné/Négligé" dataDxfId="8"/>
    <tableColumn id="18" xr3:uid="{C445B74F-DCA0-484A-BA7C-8FF7AA4A26B0}" name="En retard/Ponctuel" dataDxfId="7"/>
    <tableColumn id="19" xr3:uid="{20F4EFC3-B584-4D0F-9C1F-9C44A4988A31}" name="Equilibré/Instable" dataDxfId="6"/>
    <tableColumn id="20" xr3:uid="{62C72FD4-0280-4140-821C-A3B818ED47C5}" name="Minutieux/Grossier" dataDxfId="5"/>
    <tableColumn id="28" xr3:uid="{28F7869E-4218-4A38-B4E7-6F7BC0E9C753}" name="Colonne12" dataDxfId="4"/>
    <tableColumn id="21" xr3:uid="{BBCB229D-51FF-4CC9-B4AF-3B170A0B6C14}" name="Extraverti/Introverti" dataDxfId="3"/>
    <tableColumn id="22" xr3:uid="{7C10C16B-5C27-4125-BAFA-CDB6320A8719}" name="Agréable/Peu agréable" dataDxfId="2"/>
    <tableColumn id="23" xr3:uid="{4AEF5EDB-0474-4DE2-AAAD-4EB21BA44D9D}" name="Stable émotionnellement/Instable émotionnellement" dataDxfId="1"/>
    <tableColumn id="24" xr3:uid="{EADCC227-EA68-4A99-A0F1-7E29B33F8756}" name="Ouverture à l'expérience/Fermeture à l'expérience" dataDxfId="0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S28"/>
  <sheetViews>
    <sheetView zoomScale="60" zoomScaleNormal="60" workbookViewId="0">
      <selection activeCell="N8" sqref="N8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9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70</v>
      </c>
      <c r="H1" t="s">
        <v>71</v>
      </c>
      <c r="I1" t="s">
        <v>72</v>
      </c>
      <c r="J1" t="s">
        <v>74</v>
      </c>
      <c r="K1" t="s">
        <v>73</v>
      </c>
    </row>
    <row r="2" spans="1:19" x14ac:dyDescent="0.35">
      <c r="A2" s="4" t="s">
        <v>79</v>
      </c>
      <c r="J2" s="2"/>
      <c r="K2" s="3"/>
    </row>
    <row r="3" spans="1:19" x14ac:dyDescent="0.35">
      <c r="A3" s="13" t="s">
        <v>59</v>
      </c>
      <c r="B3">
        <v>17</v>
      </c>
      <c r="C3">
        <v>17</v>
      </c>
      <c r="D3">
        <v>22</v>
      </c>
      <c r="E3">
        <v>56</v>
      </c>
      <c r="F3">
        <v>727.68</v>
      </c>
      <c r="G3">
        <v>0.48697176452987984</v>
      </c>
      <c r="H3">
        <v>0.43788391930139975</v>
      </c>
      <c r="I3" s="2">
        <v>0.19138101152556758</v>
      </c>
      <c r="J3" s="2">
        <v>0.19488530843536417</v>
      </c>
      <c r="K3" s="13" t="s">
        <v>59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35">
      <c r="A4" s="8" t="s">
        <v>48</v>
      </c>
      <c r="B4">
        <v>17</v>
      </c>
      <c r="C4">
        <v>26</v>
      </c>
      <c r="D4">
        <v>24</v>
      </c>
      <c r="E4">
        <v>67</v>
      </c>
      <c r="F4">
        <v>555.07000000000005</v>
      </c>
      <c r="G4">
        <v>0.42523776151081644</v>
      </c>
      <c r="H4">
        <v>0.31884878539456574</v>
      </c>
      <c r="I4" s="2">
        <v>0.27350535299813195</v>
      </c>
      <c r="J4" s="2">
        <v>0.2987388657769145</v>
      </c>
      <c r="K4" s="8" t="s">
        <v>48</v>
      </c>
      <c r="P4">
        <v>0.46</v>
      </c>
      <c r="Q4" s="2">
        <v>0.80632183908045885</v>
      </c>
      <c r="R4" s="2">
        <v>0.48470000000000002</v>
      </c>
      <c r="S4">
        <v>808</v>
      </c>
    </row>
    <row r="5" spans="1:19" x14ac:dyDescent="0.35">
      <c r="A5" t="s">
        <v>28</v>
      </c>
      <c r="B5">
        <f>2+3+3+2+2+2+3+1+4+3+2</f>
        <v>27</v>
      </c>
      <c r="C5">
        <f>2+3+2+2+4+2+3+2+2+3+2</f>
        <v>27</v>
      </c>
      <c r="D5">
        <f>3+2+1+4+3+1+1+1+1+1+2+3</f>
        <v>23</v>
      </c>
      <c r="E5">
        <f>SUM(B5:D5)</f>
        <v>77</v>
      </c>
      <c r="F5">
        <v>1244.5</v>
      </c>
      <c r="G5">
        <v>0.53721600055204066</v>
      </c>
      <c r="H5">
        <v>0.51825781535814563</v>
      </c>
      <c r="I5" s="2">
        <v>0.190758013619762</v>
      </c>
      <c r="J5" s="2">
        <v>0.10500000000000001</v>
      </c>
      <c r="K5" t="s">
        <v>28</v>
      </c>
      <c r="P5" s="2">
        <v>0.36249999999999999</v>
      </c>
      <c r="Q5" s="2">
        <v>0.65344827586206855</v>
      </c>
      <c r="R5" s="2">
        <v>0.36430000000000001</v>
      </c>
      <c r="S5" s="2">
        <v>1244</v>
      </c>
    </row>
    <row r="6" spans="1:19" x14ac:dyDescent="0.35">
      <c r="A6" s="4" t="s">
        <v>39</v>
      </c>
      <c r="B6">
        <v>21</v>
      </c>
      <c r="C6">
        <v>34</v>
      </c>
      <c r="D6">
        <v>24</v>
      </c>
      <c r="E6">
        <v>79</v>
      </c>
      <c r="F6">
        <v>952.27</v>
      </c>
      <c r="I6" s="2">
        <v>0.16120051973703725</v>
      </c>
      <c r="J6" s="2">
        <v>9.5000000000000001E-2</v>
      </c>
      <c r="K6" s="4" t="s">
        <v>39</v>
      </c>
    </row>
    <row r="7" spans="1:19" x14ac:dyDescent="0.35">
      <c r="A7" s="3" t="s">
        <v>38</v>
      </c>
      <c r="B7">
        <v>27</v>
      </c>
      <c r="C7">
        <v>26</v>
      </c>
      <c r="D7">
        <v>20</v>
      </c>
      <c r="E7">
        <v>73</v>
      </c>
      <c r="F7">
        <v>1012.32</v>
      </c>
      <c r="I7" s="2">
        <v>0.20957825775177399</v>
      </c>
      <c r="J7" s="2">
        <v>0.16499999999999998</v>
      </c>
      <c r="K7" s="3" t="s">
        <v>38</v>
      </c>
    </row>
    <row r="8" spans="1:19" x14ac:dyDescent="0.35">
      <c r="A8" s="4" t="s">
        <v>47</v>
      </c>
      <c r="B8">
        <v>13</v>
      </c>
      <c r="C8">
        <v>13</v>
      </c>
      <c r="D8">
        <v>10</v>
      </c>
      <c r="E8">
        <v>36</v>
      </c>
      <c r="F8">
        <v>724.29</v>
      </c>
      <c r="I8" s="2">
        <v>0.16367528245775095</v>
      </c>
      <c r="J8" s="2">
        <v>0.2</v>
      </c>
      <c r="K8" s="4" t="s">
        <v>47</v>
      </c>
    </row>
    <row r="9" spans="1:19" x14ac:dyDescent="0.35">
      <c r="A9" s="4" t="s">
        <v>45</v>
      </c>
      <c r="B9">
        <v>12</v>
      </c>
      <c r="C9">
        <v>15</v>
      </c>
      <c r="D9">
        <v>13</v>
      </c>
      <c r="E9">
        <v>40</v>
      </c>
      <c r="F9">
        <v>1129.94</v>
      </c>
      <c r="I9" s="2">
        <v>0.21888721500826658</v>
      </c>
      <c r="J9" s="2">
        <v>0.16</v>
      </c>
      <c r="K9" s="4" t="s">
        <v>45</v>
      </c>
    </row>
    <row r="10" spans="1:19" x14ac:dyDescent="0.35">
      <c r="A10" s="3" t="s">
        <v>50</v>
      </c>
      <c r="B10">
        <v>18</v>
      </c>
      <c r="C10">
        <v>20</v>
      </c>
      <c r="D10">
        <v>14</v>
      </c>
      <c r="E10">
        <v>52</v>
      </c>
      <c r="F10">
        <v>1264.3399999999999</v>
      </c>
      <c r="I10" s="2">
        <v>0.21727317430719298</v>
      </c>
      <c r="J10" s="2">
        <v>0.14000000000000001</v>
      </c>
      <c r="K10" s="3" t="s">
        <v>50</v>
      </c>
    </row>
    <row r="11" spans="1:19" x14ac:dyDescent="0.35">
      <c r="A11" s="3" t="s">
        <v>3</v>
      </c>
      <c r="B11">
        <v>15</v>
      </c>
      <c r="C11">
        <f>3+4+4+4+0+1+1+0+1+4+0</f>
        <v>22</v>
      </c>
      <c r="D11">
        <f>3+0+3+1+3+4+0+1+3+0+3+1</f>
        <v>22</v>
      </c>
      <c r="E11">
        <f>SUM(B11:D11)</f>
        <v>59</v>
      </c>
      <c r="F11">
        <v>808.85</v>
      </c>
      <c r="I11" s="2">
        <v>0.20468925804491239</v>
      </c>
      <c r="J11" s="2">
        <v>0.13</v>
      </c>
      <c r="K11" s="3" t="s">
        <v>3</v>
      </c>
    </row>
    <row r="12" spans="1:19" x14ac:dyDescent="0.35">
      <c r="A12" s="4" t="s">
        <v>49</v>
      </c>
      <c r="B12">
        <v>15</v>
      </c>
      <c r="C12">
        <v>17</v>
      </c>
      <c r="D12">
        <v>19</v>
      </c>
      <c r="E12">
        <v>51</v>
      </c>
      <c r="F12">
        <v>1627.89</v>
      </c>
      <c r="I12" s="2">
        <v>0.12324555806812812</v>
      </c>
      <c r="J12" s="2">
        <v>0.08</v>
      </c>
      <c r="K12" s="4" t="s">
        <v>49</v>
      </c>
    </row>
    <row r="13" spans="1:19" x14ac:dyDescent="0.35">
      <c r="A13" s="3" t="s">
        <v>46</v>
      </c>
      <c r="B13">
        <v>14</v>
      </c>
      <c r="C13">
        <v>18</v>
      </c>
      <c r="D13">
        <v>23</v>
      </c>
      <c r="E13">
        <v>55</v>
      </c>
      <c r="F13">
        <v>440.17</v>
      </c>
      <c r="I13" s="2">
        <v>0.32061713896859978</v>
      </c>
      <c r="J13" s="2">
        <v>0.2635723605504261</v>
      </c>
      <c r="K13" s="3" t="s">
        <v>46</v>
      </c>
    </row>
    <row r="14" spans="1:19" x14ac:dyDescent="0.35">
      <c r="A14" s="4" t="s">
        <v>35</v>
      </c>
      <c r="B14">
        <v>18</v>
      </c>
      <c r="C14">
        <v>21</v>
      </c>
      <c r="D14">
        <v>24</v>
      </c>
      <c r="E14">
        <v>63</v>
      </c>
      <c r="F14">
        <v>1411.91</v>
      </c>
      <c r="I14" s="2">
        <v>0.1820505295355927</v>
      </c>
      <c r="J14" s="2">
        <v>5.3769617948418891E-2</v>
      </c>
      <c r="K14" s="4" t="s">
        <v>35</v>
      </c>
    </row>
    <row r="15" spans="1:19" x14ac:dyDescent="0.35">
      <c r="A15" s="4" t="s">
        <v>41</v>
      </c>
      <c r="B15">
        <v>28</v>
      </c>
      <c r="C15">
        <v>24</v>
      </c>
      <c r="D15">
        <v>19</v>
      </c>
      <c r="E15">
        <v>71</v>
      </c>
      <c r="F15">
        <v>1183.1199999999999</v>
      </c>
      <c r="I15" s="2">
        <v>0.3284283146246485</v>
      </c>
      <c r="J15" s="2">
        <v>0.16840344988893338</v>
      </c>
      <c r="K15" s="4" t="s">
        <v>41</v>
      </c>
    </row>
    <row r="16" spans="1:19" x14ac:dyDescent="0.35">
      <c r="A16" s="4" t="s">
        <v>37</v>
      </c>
      <c r="B16">
        <v>21</v>
      </c>
      <c r="C16">
        <v>16</v>
      </c>
      <c r="D16">
        <v>14</v>
      </c>
      <c r="E16">
        <v>51</v>
      </c>
      <c r="F16">
        <v>641.14</v>
      </c>
      <c r="I16" s="2">
        <v>0.19490930490111669</v>
      </c>
      <c r="J16" s="2">
        <v>0.27130752388374324</v>
      </c>
      <c r="K16" s="4" t="s">
        <v>37</v>
      </c>
    </row>
    <row r="17" spans="1:11" x14ac:dyDescent="0.35">
      <c r="A17" s="3" t="s">
        <v>33</v>
      </c>
      <c r="B17">
        <v>12</v>
      </c>
      <c r="C17">
        <v>18</v>
      </c>
      <c r="D17">
        <v>26</v>
      </c>
      <c r="E17">
        <v>56</v>
      </c>
      <c r="F17">
        <v>1127.92</v>
      </c>
      <c r="I17" s="2">
        <v>0.12621224612068394</v>
      </c>
      <c r="J17" s="2">
        <v>0.155</v>
      </c>
      <c r="K17" s="3" t="s">
        <v>33</v>
      </c>
    </row>
    <row r="18" spans="1:11" x14ac:dyDescent="0.35">
      <c r="A18" s="4" t="s">
        <v>57</v>
      </c>
      <c r="B18">
        <v>15</v>
      </c>
      <c r="C18">
        <v>14</v>
      </c>
      <c r="D18">
        <v>18</v>
      </c>
      <c r="E18">
        <v>47</v>
      </c>
      <c r="F18">
        <v>803.62</v>
      </c>
      <c r="I18" s="2">
        <v>0.20154512681321413</v>
      </c>
      <c r="J18" s="2">
        <v>0.1475549402808192</v>
      </c>
      <c r="K18" s="4" t="s">
        <v>57</v>
      </c>
    </row>
    <row r="19" spans="1:11" x14ac:dyDescent="0.35">
      <c r="A19" s="4" t="s">
        <v>43</v>
      </c>
      <c r="B19">
        <v>16</v>
      </c>
      <c r="C19">
        <v>11</v>
      </c>
      <c r="D19">
        <v>15</v>
      </c>
      <c r="E19">
        <v>42</v>
      </c>
      <c r="F19">
        <v>939.92</v>
      </c>
      <c r="I19" s="2">
        <v>0.22856813817382998</v>
      </c>
      <c r="J19" s="2">
        <v>0.215</v>
      </c>
      <c r="K19" s="4" t="s">
        <v>43</v>
      </c>
    </row>
    <row r="20" spans="1:11" x14ac:dyDescent="0.35">
      <c r="A20" s="3" t="s">
        <v>42</v>
      </c>
      <c r="B20">
        <v>14</v>
      </c>
      <c r="C20">
        <v>16</v>
      </c>
      <c r="D20">
        <v>17</v>
      </c>
      <c r="E20">
        <v>47</v>
      </c>
      <c r="F20">
        <v>771.81</v>
      </c>
      <c r="I20" s="2">
        <v>0.23816499013968034</v>
      </c>
      <c r="J20" s="2">
        <v>0.22618618391532119</v>
      </c>
      <c r="K20" s="3" t="s">
        <v>42</v>
      </c>
    </row>
    <row r="21" spans="1:11" x14ac:dyDescent="0.35">
      <c r="A21" s="3" t="s">
        <v>36</v>
      </c>
      <c r="B21">
        <v>24</v>
      </c>
      <c r="C21">
        <v>25</v>
      </c>
      <c r="D21">
        <v>22</v>
      </c>
      <c r="E21">
        <v>71</v>
      </c>
      <c r="F21">
        <v>1266.79</v>
      </c>
      <c r="I21" s="2">
        <v>0.19790189859608504</v>
      </c>
      <c r="J21" s="2">
        <v>0.12574829784647523</v>
      </c>
      <c r="K21" s="3" t="s">
        <v>36</v>
      </c>
    </row>
    <row r="22" spans="1:11" x14ac:dyDescent="0.35">
      <c r="A22" s="4" t="s">
        <v>55</v>
      </c>
      <c r="B22">
        <v>18</v>
      </c>
      <c r="C22">
        <v>14</v>
      </c>
      <c r="D22">
        <v>5</v>
      </c>
      <c r="E22">
        <v>37</v>
      </c>
      <c r="F22">
        <v>828.46</v>
      </c>
      <c r="I22" s="2">
        <v>0.19022303663769691</v>
      </c>
      <c r="J22" s="2">
        <v>0.20500000000000002</v>
      </c>
      <c r="K22" s="4" t="s">
        <v>55</v>
      </c>
    </row>
    <row r="23" spans="1:11" x14ac:dyDescent="0.35">
      <c r="A23" s="3" t="s">
        <v>34</v>
      </c>
      <c r="B23">
        <v>21</v>
      </c>
      <c r="C23">
        <v>23</v>
      </c>
      <c r="D23">
        <v>14</v>
      </c>
      <c r="E23">
        <v>58</v>
      </c>
      <c r="F23">
        <v>1250.0999999999999</v>
      </c>
      <c r="I23" s="2">
        <v>0.18744790301058986</v>
      </c>
      <c r="J23" s="2">
        <v>0.16</v>
      </c>
      <c r="K23" s="3" t="s">
        <v>34</v>
      </c>
    </row>
    <row r="24" spans="1:11" x14ac:dyDescent="0.35">
      <c r="A24" s="3" t="s">
        <v>58</v>
      </c>
      <c r="B24">
        <v>21</v>
      </c>
      <c r="C24">
        <v>22</v>
      </c>
      <c r="D24">
        <v>20</v>
      </c>
      <c r="E24">
        <v>63</v>
      </c>
      <c r="F24">
        <v>757.59</v>
      </c>
      <c r="I24" s="2">
        <v>0.21375035241977705</v>
      </c>
      <c r="J24" s="2">
        <v>0.22</v>
      </c>
      <c r="K24" s="3" t="s">
        <v>58</v>
      </c>
    </row>
    <row r="25" spans="1:11" x14ac:dyDescent="0.35">
      <c r="A25" s="3" t="s">
        <v>56</v>
      </c>
      <c r="B25">
        <v>17</v>
      </c>
      <c r="C25">
        <v>10</v>
      </c>
      <c r="D25">
        <v>10</v>
      </c>
      <c r="E25">
        <v>37</v>
      </c>
      <c r="F25">
        <v>1394.13</v>
      </c>
      <c r="I25" s="2">
        <v>9.5966856645818693E-2</v>
      </c>
      <c r="J25" s="2">
        <v>0.125</v>
      </c>
      <c r="K25" s="3" t="s">
        <v>56</v>
      </c>
    </row>
    <row r="26" spans="1:11" x14ac:dyDescent="0.35">
      <c r="A26" s="3" t="s">
        <v>44</v>
      </c>
      <c r="B26">
        <v>17</v>
      </c>
      <c r="C26">
        <v>22</v>
      </c>
      <c r="D26">
        <v>15</v>
      </c>
      <c r="E26">
        <v>54</v>
      </c>
      <c r="F26">
        <v>1333.71</v>
      </c>
      <c r="I26" s="2">
        <v>0.18196207714477017</v>
      </c>
      <c r="J26" s="2">
        <v>0.125</v>
      </c>
      <c r="K26" s="3" t="s">
        <v>44</v>
      </c>
    </row>
    <row r="27" spans="1:11" x14ac:dyDescent="0.35">
      <c r="A27" s="3" t="s">
        <v>54</v>
      </c>
      <c r="B27">
        <v>26</v>
      </c>
      <c r="C27">
        <v>20</v>
      </c>
      <c r="D27">
        <v>22</v>
      </c>
      <c r="E27">
        <v>68</v>
      </c>
      <c r="F27">
        <v>1200.1400000000001</v>
      </c>
      <c r="I27" s="2">
        <v>0.1976714267340858</v>
      </c>
      <c r="J27" s="2">
        <v>0.10840508583399006</v>
      </c>
      <c r="K27" s="3" t="s">
        <v>54</v>
      </c>
    </row>
    <row r="28" spans="1:11" x14ac:dyDescent="0.35">
      <c r="A28" s="3" t="s">
        <v>40</v>
      </c>
      <c r="B28">
        <v>27</v>
      </c>
      <c r="C28">
        <v>25</v>
      </c>
      <c r="D28">
        <v>6</v>
      </c>
      <c r="E28">
        <v>58</v>
      </c>
      <c r="F28">
        <v>1276.5</v>
      </c>
      <c r="I28" s="2">
        <v>0.20730231433161003</v>
      </c>
      <c r="J28" s="2">
        <v>0.11</v>
      </c>
      <c r="K28" s="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AI30"/>
  <sheetViews>
    <sheetView tabSelected="1" topLeftCell="A34" zoomScale="40" zoomScaleNormal="40" workbookViewId="0">
      <pane xSplit="1" topLeftCell="B1" activePane="topRight" state="frozen"/>
      <selection pane="topRight" activeCell="C2" activeCellId="1" sqref="AE2:AE29 C2:C29"/>
    </sheetView>
  </sheetViews>
  <sheetFormatPr baseColWidth="10" defaultRowHeight="14.5" x14ac:dyDescent="0.35"/>
  <cols>
    <col min="4" max="4" width="14.81640625" customWidth="1"/>
    <col min="9" max="9" width="10.1796875" bestFit="1" customWidth="1"/>
    <col min="16" max="16" width="14.453125" bestFit="1" customWidth="1"/>
    <col min="32" max="32" width="10.90625" style="26"/>
  </cols>
  <sheetData>
    <row r="1" spans="1:35" ht="29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s="46" t="s">
        <v>63</v>
      </c>
      <c r="K1" s="46" t="s">
        <v>64</v>
      </c>
      <c r="L1" s="46" t="s">
        <v>66</v>
      </c>
      <c r="M1" s="10" t="s">
        <v>65</v>
      </c>
      <c r="N1" s="10" t="s">
        <v>83</v>
      </c>
      <c r="O1" s="10" t="s">
        <v>84</v>
      </c>
      <c r="P1" s="47" t="s">
        <v>86</v>
      </c>
      <c r="Q1" s="47" t="s">
        <v>69</v>
      </c>
      <c r="R1" s="48" t="s">
        <v>87</v>
      </c>
      <c r="S1" t="s">
        <v>75</v>
      </c>
      <c r="T1" t="s">
        <v>76</v>
      </c>
      <c r="U1" t="s">
        <v>77</v>
      </c>
      <c r="V1" t="s">
        <v>81</v>
      </c>
      <c r="W1" t="s">
        <v>78</v>
      </c>
      <c r="X1" t="s">
        <v>70</v>
      </c>
      <c r="Y1" t="s">
        <v>71</v>
      </c>
      <c r="Z1" t="s">
        <v>72</v>
      </c>
      <c r="AA1" t="s">
        <v>74</v>
      </c>
      <c r="AB1" t="s">
        <v>73</v>
      </c>
      <c r="AC1" t="s">
        <v>80</v>
      </c>
      <c r="AD1" t="s">
        <v>24</v>
      </c>
      <c r="AE1" s="32" t="s">
        <v>19</v>
      </c>
      <c r="AF1" s="27" t="s">
        <v>7</v>
      </c>
      <c r="AG1" t="s">
        <v>82</v>
      </c>
      <c r="AH1" s="32" t="s">
        <v>9</v>
      </c>
      <c r="AI1" s="36" t="s">
        <v>6</v>
      </c>
    </row>
    <row r="2" spans="1:35" x14ac:dyDescent="0.35">
      <c r="A2" s="42" t="s">
        <v>59</v>
      </c>
      <c r="B2" s="8">
        <v>103</v>
      </c>
      <c r="C2">
        <v>727.68</v>
      </c>
      <c r="D2" s="8">
        <f>ABS(C2-(6.1511*B2+348.6))</f>
        <v>254.48329999999999</v>
      </c>
      <c r="E2">
        <v>17</v>
      </c>
      <c r="F2">
        <v>17</v>
      </c>
      <c r="G2">
        <v>22</v>
      </c>
      <c r="H2">
        <v>56</v>
      </c>
      <c r="I2">
        <v>0.19</v>
      </c>
      <c r="J2">
        <v>0.64</v>
      </c>
      <c r="K2">
        <v>0.06</v>
      </c>
      <c r="L2">
        <v>0</v>
      </c>
      <c r="M2">
        <v>0.38</v>
      </c>
      <c r="N2">
        <v>0.23</v>
      </c>
      <c r="O2">
        <v>0.11</v>
      </c>
      <c r="P2">
        <v>0</v>
      </c>
      <c r="Q2">
        <v>0.23</v>
      </c>
      <c r="S2">
        <v>17</v>
      </c>
      <c r="T2">
        <v>17</v>
      </c>
      <c r="U2">
        <v>22</v>
      </c>
      <c r="V2">
        <v>56</v>
      </c>
      <c r="W2">
        <v>727.68</v>
      </c>
      <c r="X2">
        <v>0.48697176452987984</v>
      </c>
      <c r="Y2">
        <v>0.43788391930139975</v>
      </c>
      <c r="Z2" s="2">
        <v>0.19138101152556758</v>
      </c>
      <c r="AA2" s="2">
        <v>0.19488530843536417</v>
      </c>
      <c r="AB2" s="4" t="s">
        <v>59</v>
      </c>
      <c r="AC2" t="s">
        <v>59</v>
      </c>
      <c r="AD2">
        <v>0.5</v>
      </c>
      <c r="AE2" s="8">
        <v>0.7</v>
      </c>
      <c r="AF2" s="33">
        <v>0.7</v>
      </c>
      <c r="AG2" s="8">
        <v>0.3</v>
      </c>
      <c r="AH2" s="51">
        <v>0.3</v>
      </c>
      <c r="AI2" s="34">
        <v>0.4</v>
      </c>
    </row>
    <row r="3" spans="1:35" x14ac:dyDescent="0.35">
      <c r="A3" s="38" t="s">
        <v>48</v>
      </c>
      <c r="B3" s="12">
        <v>104</v>
      </c>
      <c r="C3" s="12">
        <v>555.07000000000005</v>
      </c>
      <c r="D3">
        <f>ABS(C3-(6.1511*B3+348.6))</f>
        <v>433.24439999999993</v>
      </c>
      <c r="E3">
        <v>17</v>
      </c>
      <c r="F3">
        <v>26</v>
      </c>
      <c r="G3">
        <v>24</v>
      </c>
      <c r="H3" s="12">
        <v>67</v>
      </c>
      <c r="I3">
        <v>0.27</v>
      </c>
      <c r="J3">
        <v>0.49</v>
      </c>
      <c r="K3">
        <v>0.08</v>
      </c>
      <c r="L3">
        <v>0</v>
      </c>
      <c r="M3">
        <v>0.33</v>
      </c>
      <c r="N3">
        <v>0.08</v>
      </c>
      <c r="O3">
        <v>0.08</v>
      </c>
      <c r="P3">
        <v>0.01</v>
      </c>
      <c r="Q3">
        <v>0.14000000000000001</v>
      </c>
      <c r="R3">
        <v>0.1</v>
      </c>
      <c r="S3">
        <v>17</v>
      </c>
      <c r="T3">
        <v>26</v>
      </c>
      <c r="U3">
        <v>24</v>
      </c>
      <c r="V3">
        <v>67</v>
      </c>
      <c r="W3">
        <v>555.07000000000005</v>
      </c>
      <c r="X3">
        <v>0.42523776151081644</v>
      </c>
      <c r="Y3">
        <v>0.31884878539456574</v>
      </c>
      <c r="Z3" s="2">
        <v>0.27350535299813195</v>
      </c>
      <c r="AA3" s="2">
        <v>0.2987388657769145</v>
      </c>
      <c r="AB3" s="8" t="s">
        <v>48</v>
      </c>
      <c r="AC3" t="s">
        <v>48</v>
      </c>
      <c r="AD3">
        <v>0.5</v>
      </c>
      <c r="AE3" s="21">
        <v>0.7</v>
      </c>
      <c r="AF3" s="28">
        <v>0.8</v>
      </c>
      <c r="AG3" s="21">
        <v>0.4</v>
      </c>
      <c r="AH3" s="21">
        <v>0.7</v>
      </c>
      <c r="AI3" s="5">
        <v>0.9</v>
      </c>
    </row>
    <row r="4" spans="1:35" x14ac:dyDescent="0.35">
      <c r="A4" s="49" t="s">
        <v>85</v>
      </c>
      <c r="D4" s="43">
        <f>ABS(C4-(6.1511*B4+348.6))</f>
        <v>348.6</v>
      </c>
      <c r="J4">
        <v>0.53</v>
      </c>
      <c r="K4">
        <v>7.0000000000000007E-2</v>
      </c>
      <c r="L4">
        <v>0</v>
      </c>
      <c r="M4" s="45">
        <v>0.41</v>
      </c>
      <c r="N4" s="44">
        <v>0.13</v>
      </c>
      <c r="O4" s="44">
        <v>0.15</v>
      </c>
      <c r="P4" s="44">
        <v>0.05</v>
      </c>
      <c r="Q4">
        <v>0.22</v>
      </c>
      <c r="Z4" s="2"/>
      <c r="AA4" s="2"/>
      <c r="AB4" s="8"/>
      <c r="AE4" s="50"/>
      <c r="AF4" s="29"/>
      <c r="AG4" s="50"/>
      <c r="AH4" s="50"/>
      <c r="AI4" s="35"/>
    </row>
    <row r="5" spans="1:35" x14ac:dyDescent="0.35">
      <c r="A5" s="3" t="s">
        <v>67</v>
      </c>
      <c r="B5" s="8">
        <f>3+5+2+5+5+5+5+3+5+5+5+2+3+2+2+2+4+2+5+5+5+2+4+6+5+6+2+2</f>
        <v>107</v>
      </c>
      <c r="C5" s="8"/>
      <c r="D5" s="15"/>
      <c r="E5" s="8">
        <v>19</v>
      </c>
      <c r="F5" s="8">
        <v>17</v>
      </c>
      <c r="G5" s="8">
        <v>17</v>
      </c>
      <c r="H5" s="8">
        <v>53</v>
      </c>
      <c r="I5" s="8"/>
      <c r="J5" s="8"/>
      <c r="K5" s="8">
        <v>0.27</v>
      </c>
      <c r="L5" s="8"/>
      <c r="M5" s="40">
        <v>0.38</v>
      </c>
      <c r="N5" s="16"/>
      <c r="O5" s="16"/>
      <c r="P5" s="16">
        <v>0.17</v>
      </c>
      <c r="Q5" s="8">
        <v>0.09</v>
      </c>
      <c r="R5" s="8"/>
      <c r="AA5" s="2"/>
      <c r="AB5" s="8"/>
      <c r="AE5" s="3"/>
      <c r="AF5" s="28"/>
      <c r="AG5" s="3"/>
      <c r="AH5" s="4"/>
      <c r="AI5" s="52">
        <f>0.32/0.88</f>
        <v>0.36363636363636365</v>
      </c>
    </row>
    <row r="6" spans="1:35" x14ac:dyDescent="0.35">
      <c r="A6" s="3" t="s">
        <v>3</v>
      </c>
      <c r="B6">
        <f>3+7+4+2+5+4+7+5+7+4+4+4+4+1+3+1+2+3+7+4+2+7+7+4+5+7+4+4</f>
        <v>121</v>
      </c>
      <c r="C6">
        <v>808.85</v>
      </c>
      <c r="D6">
        <f>ABS(C6-(6.1511*B6+348.6))</f>
        <v>284.03309999999999</v>
      </c>
      <c r="E6">
        <v>15</v>
      </c>
      <c r="F6">
        <v>22</v>
      </c>
      <c r="G6">
        <v>22</v>
      </c>
      <c r="H6">
        <f>SUM(E6:G6)</f>
        <v>59</v>
      </c>
      <c r="I6">
        <v>0.2</v>
      </c>
      <c r="J6">
        <v>0.81</v>
      </c>
      <c r="K6">
        <v>0.28999999999999998</v>
      </c>
      <c r="L6">
        <v>0</v>
      </c>
      <c r="M6" s="41">
        <v>0.47</v>
      </c>
      <c r="N6" s="11"/>
      <c r="O6" s="11"/>
      <c r="P6" s="11">
        <v>0.19</v>
      </c>
      <c r="Q6">
        <v>0.1</v>
      </c>
      <c r="S6">
        <v>15</v>
      </c>
      <c r="T6">
        <f>3+4+4+4+0+1+1+0+1+4+0</f>
        <v>22</v>
      </c>
      <c r="U6">
        <f>3+0+3+1+3+4+0+1+3+0+3+1</f>
        <v>22</v>
      </c>
      <c r="V6">
        <f>SUM(S6:U6)</f>
        <v>59</v>
      </c>
      <c r="W6">
        <v>808.85</v>
      </c>
      <c r="Z6" s="2">
        <v>0.20468925804491239</v>
      </c>
      <c r="AA6" s="2">
        <v>0.13</v>
      </c>
      <c r="AB6" s="3" t="s">
        <v>3</v>
      </c>
      <c r="AC6" t="s">
        <v>3</v>
      </c>
      <c r="AD6">
        <v>0.30681818181818182</v>
      </c>
      <c r="AE6" s="20">
        <f>43/88</f>
        <v>0.48863636363636365</v>
      </c>
      <c r="AF6" s="39">
        <v>0.89772727272727271</v>
      </c>
      <c r="AG6" s="20">
        <f>39/88</f>
        <v>0.44318181818181818</v>
      </c>
      <c r="AH6" s="20">
        <f>75/88</f>
        <v>0.85227272727272729</v>
      </c>
      <c r="AI6" s="35">
        <f>38/88</f>
        <v>0.43181818181818182</v>
      </c>
    </row>
    <row r="7" spans="1:35" x14ac:dyDescent="0.35">
      <c r="A7" s="17" t="s">
        <v>28</v>
      </c>
      <c r="B7">
        <f>3+6+2+2+4+2+6+4+5+4+3+3+5+3+7+2+4+5+2+6+5+2+4+4+2+5+6+1</f>
        <v>107</v>
      </c>
      <c r="C7">
        <v>1244.5</v>
      </c>
      <c r="D7">
        <f>ABS(C7-(6.1511*B7+348.6))</f>
        <v>237.73230000000001</v>
      </c>
      <c r="E7">
        <v>27</v>
      </c>
      <c r="F7">
        <v>27</v>
      </c>
      <c r="G7">
        <v>23</v>
      </c>
      <c r="H7">
        <f>SUM(E7:G7)</f>
        <v>77</v>
      </c>
      <c r="I7">
        <v>0.19</v>
      </c>
      <c r="J7">
        <v>0.66</v>
      </c>
      <c r="K7">
        <v>0.18</v>
      </c>
      <c r="M7" s="41">
        <v>0.36</v>
      </c>
      <c r="N7" s="11"/>
      <c r="O7" s="11"/>
      <c r="P7" s="11"/>
      <c r="S7">
        <f>2+3+3+2+2+2+3+1+4+3+2</f>
        <v>27</v>
      </c>
      <c r="T7">
        <f>2+3+2+2+4+2+3+2+2+3+2</f>
        <v>27</v>
      </c>
      <c r="U7">
        <f>3+2+1+4+3+1+1+1+1+1+2+3</f>
        <v>23</v>
      </c>
      <c r="V7">
        <f>SUM(S7:U7)</f>
        <v>77</v>
      </c>
      <c r="W7">
        <v>1244.5</v>
      </c>
      <c r="X7">
        <v>0.53721600055204066</v>
      </c>
      <c r="Y7">
        <v>0.51825781535814563</v>
      </c>
      <c r="Z7" s="2">
        <v>0.190758013619762</v>
      </c>
      <c r="AA7" s="2">
        <v>0.10500000000000001</v>
      </c>
      <c r="AB7" s="3" t="s">
        <v>28</v>
      </c>
      <c r="AC7" t="s">
        <v>28</v>
      </c>
      <c r="AD7">
        <v>9.4318181818181829E-2</v>
      </c>
      <c r="AE7" s="20">
        <f>3.7/88</f>
        <v>4.2045454545454546E-2</v>
      </c>
      <c r="AF7" s="39">
        <v>3.2954545454545452E-2</v>
      </c>
      <c r="AG7" s="20">
        <f>1.6/88</f>
        <v>1.8181818181818184E-2</v>
      </c>
      <c r="AH7" s="20">
        <f>7.6/88</f>
        <v>8.6363636363636365E-2</v>
      </c>
      <c r="AI7" s="35">
        <f>0.2/88</f>
        <v>2.2727272727272731E-3</v>
      </c>
    </row>
    <row r="8" spans="1:35" x14ac:dyDescent="0.35">
      <c r="A8" s="4" t="s">
        <v>39</v>
      </c>
      <c r="B8">
        <v>112</v>
      </c>
      <c r="C8">
        <v>952.27</v>
      </c>
      <c r="D8">
        <f>ABS(C8-(6.1511*B8+348.6))</f>
        <v>85.253200000000106</v>
      </c>
      <c r="E8">
        <v>21</v>
      </c>
      <c r="F8">
        <v>34</v>
      </c>
      <c r="G8">
        <v>24</v>
      </c>
      <c r="H8">
        <v>79</v>
      </c>
      <c r="I8">
        <v>0.16</v>
      </c>
      <c r="S8">
        <v>21</v>
      </c>
      <c r="T8">
        <v>34</v>
      </c>
      <c r="U8">
        <v>24</v>
      </c>
      <c r="V8">
        <v>79</v>
      </c>
      <c r="W8">
        <v>952.27</v>
      </c>
      <c r="Z8" s="2">
        <v>0.16120051973703725</v>
      </c>
      <c r="AA8" s="2">
        <v>9.5000000000000001E-2</v>
      </c>
      <c r="AB8" s="4" t="s">
        <v>39</v>
      </c>
      <c r="AC8" t="s">
        <v>39</v>
      </c>
      <c r="AD8">
        <v>0.2</v>
      </c>
      <c r="AE8" s="5">
        <v>0.8</v>
      </c>
      <c r="AF8" s="30">
        <v>0.8</v>
      </c>
      <c r="AG8" s="5">
        <v>0.5</v>
      </c>
      <c r="AH8" s="5">
        <v>0.4</v>
      </c>
      <c r="AI8" s="5">
        <v>0.7</v>
      </c>
    </row>
    <row r="9" spans="1:35" x14ac:dyDescent="0.35">
      <c r="A9" s="3" t="s">
        <v>38</v>
      </c>
      <c r="B9">
        <v>129</v>
      </c>
      <c r="C9">
        <v>1012.32</v>
      </c>
      <c r="D9">
        <f>ABS(C9-(6.1511*B9+348.6))</f>
        <v>129.77189999999985</v>
      </c>
      <c r="E9">
        <v>27</v>
      </c>
      <c r="F9">
        <v>26</v>
      </c>
      <c r="G9">
        <v>20</v>
      </c>
      <c r="H9">
        <v>73</v>
      </c>
      <c r="I9">
        <v>0.21</v>
      </c>
      <c r="S9">
        <v>27</v>
      </c>
      <c r="T9">
        <v>26</v>
      </c>
      <c r="U9">
        <v>20</v>
      </c>
      <c r="V9">
        <v>73</v>
      </c>
      <c r="W9">
        <v>1012.32</v>
      </c>
      <c r="Z9" s="2">
        <v>0.20957825775177399</v>
      </c>
      <c r="AA9" s="2">
        <v>0.16499999999999998</v>
      </c>
      <c r="AB9" s="3" t="s">
        <v>38</v>
      </c>
      <c r="AC9" t="s">
        <v>38</v>
      </c>
      <c r="AD9">
        <v>0.8</v>
      </c>
      <c r="AE9" s="6">
        <v>0.8</v>
      </c>
      <c r="AF9" s="30">
        <v>0.9</v>
      </c>
      <c r="AG9" s="6">
        <v>0.8</v>
      </c>
      <c r="AH9" s="6">
        <v>0.9</v>
      </c>
      <c r="AI9" s="5">
        <v>0.7</v>
      </c>
    </row>
    <row r="10" spans="1:35" x14ac:dyDescent="0.35">
      <c r="A10" s="18" t="s">
        <v>47</v>
      </c>
      <c r="B10">
        <v>116</v>
      </c>
      <c r="C10">
        <v>724.29</v>
      </c>
      <c r="D10">
        <f>ABS(C10-(6.1511*B10+348.6))</f>
        <v>337.83759999999984</v>
      </c>
      <c r="E10">
        <v>13</v>
      </c>
      <c r="F10">
        <v>13</v>
      </c>
      <c r="G10">
        <v>10</v>
      </c>
      <c r="H10">
        <v>36</v>
      </c>
      <c r="I10">
        <v>0.16</v>
      </c>
      <c r="S10">
        <v>13</v>
      </c>
      <c r="T10">
        <v>13</v>
      </c>
      <c r="U10">
        <v>10</v>
      </c>
      <c r="V10">
        <v>36</v>
      </c>
      <c r="W10">
        <v>724.29</v>
      </c>
      <c r="Z10" s="2">
        <v>0.16367528245775095</v>
      </c>
      <c r="AA10" s="2">
        <v>0.2</v>
      </c>
      <c r="AB10" s="4" t="s">
        <v>47</v>
      </c>
      <c r="AC10" t="s">
        <v>47</v>
      </c>
      <c r="AD10">
        <v>0.6</v>
      </c>
      <c r="AE10" s="5">
        <v>0.9</v>
      </c>
      <c r="AF10" s="30">
        <v>0.4</v>
      </c>
      <c r="AG10" s="5">
        <v>0.3</v>
      </c>
      <c r="AH10" s="5">
        <v>0.5</v>
      </c>
      <c r="AI10" s="5">
        <v>0.5</v>
      </c>
    </row>
    <row r="11" spans="1:35" x14ac:dyDescent="0.35">
      <c r="A11" s="4" t="s">
        <v>45</v>
      </c>
      <c r="B11">
        <v>92</v>
      </c>
      <c r="C11">
        <v>1129.94</v>
      </c>
      <c r="D11">
        <f>ABS(C11-(6.1511*B11+348.6))</f>
        <v>215.43880000000001</v>
      </c>
      <c r="E11">
        <v>12</v>
      </c>
      <c r="F11">
        <v>15</v>
      </c>
      <c r="G11">
        <v>13</v>
      </c>
      <c r="H11">
        <v>40</v>
      </c>
      <c r="I11">
        <v>0.22</v>
      </c>
      <c r="S11">
        <v>12</v>
      </c>
      <c r="T11">
        <v>15</v>
      </c>
      <c r="U11">
        <v>13</v>
      </c>
      <c r="V11">
        <v>40</v>
      </c>
      <c r="W11">
        <v>1129.94</v>
      </c>
      <c r="Z11" s="2">
        <v>0.21888721500826658</v>
      </c>
      <c r="AA11" s="2">
        <v>0.16</v>
      </c>
      <c r="AB11" s="4" t="s">
        <v>45</v>
      </c>
      <c r="AC11" t="s">
        <v>45</v>
      </c>
      <c r="AD11">
        <v>0.1</v>
      </c>
      <c r="AE11" s="5">
        <v>0.7</v>
      </c>
      <c r="AF11" s="30">
        <v>1</v>
      </c>
      <c r="AG11" s="5">
        <v>0.1</v>
      </c>
      <c r="AH11" s="5">
        <v>0.1</v>
      </c>
      <c r="AI11" s="5">
        <v>0.1</v>
      </c>
    </row>
    <row r="12" spans="1:35" x14ac:dyDescent="0.35">
      <c r="A12" s="3" t="s">
        <v>50</v>
      </c>
      <c r="B12">
        <v>112</v>
      </c>
      <c r="C12">
        <v>1264.3399999999999</v>
      </c>
      <c r="D12">
        <f>ABS(C12-(6.1511*B12+348.6))</f>
        <v>226.81679999999983</v>
      </c>
      <c r="E12">
        <v>18</v>
      </c>
      <c r="F12">
        <v>20</v>
      </c>
      <c r="G12">
        <v>14</v>
      </c>
      <c r="H12">
        <v>52</v>
      </c>
      <c r="I12">
        <v>0.22</v>
      </c>
      <c r="S12">
        <v>18</v>
      </c>
      <c r="T12">
        <v>20</v>
      </c>
      <c r="U12">
        <v>14</v>
      </c>
      <c r="V12">
        <v>52</v>
      </c>
      <c r="W12">
        <v>1264.3399999999999</v>
      </c>
      <c r="Z12" s="2">
        <v>0.21727317430719298</v>
      </c>
      <c r="AA12" s="2">
        <v>0.14000000000000001</v>
      </c>
      <c r="AB12" s="3" t="s">
        <v>50</v>
      </c>
      <c r="AC12" t="s">
        <v>50</v>
      </c>
      <c r="AD12">
        <v>0.9</v>
      </c>
      <c r="AE12" s="6">
        <v>0.9</v>
      </c>
      <c r="AF12" s="30">
        <v>0.6</v>
      </c>
      <c r="AG12" s="6">
        <v>0.8</v>
      </c>
      <c r="AH12" s="6">
        <v>0.4</v>
      </c>
      <c r="AI12" s="5">
        <v>0.9</v>
      </c>
    </row>
    <row r="13" spans="1:35" x14ac:dyDescent="0.35">
      <c r="A13" s="24" t="s">
        <v>49</v>
      </c>
      <c r="B13" s="9">
        <v>96</v>
      </c>
      <c r="C13" s="9">
        <v>1627.89</v>
      </c>
      <c r="D13">
        <f>ABS(C13-(6.1511*B13+348.6))</f>
        <v>688.78440000000012</v>
      </c>
      <c r="E13">
        <v>15</v>
      </c>
      <c r="F13">
        <v>17</v>
      </c>
      <c r="G13">
        <v>19</v>
      </c>
      <c r="H13" s="9">
        <v>51</v>
      </c>
      <c r="I13">
        <v>0.12</v>
      </c>
      <c r="S13">
        <v>15</v>
      </c>
      <c r="T13">
        <v>17</v>
      </c>
      <c r="U13">
        <v>19</v>
      </c>
      <c r="V13">
        <v>51</v>
      </c>
      <c r="W13">
        <v>1627.89</v>
      </c>
      <c r="Z13" s="2">
        <v>0.12324555806812812</v>
      </c>
      <c r="AA13" s="2">
        <v>0.08</v>
      </c>
      <c r="AB13" s="4" t="s">
        <v>49</v>
      </c>
      <c r="AC13" t="s">
        <v>49</v>
      </c>
      <c r="AD13">
        <v>0.8</v>
      </c>
      <c r="AE13" s="5">
        <v>0.5</v>
      </c>
      <c r="AF13" s="30">
        <v>0.2</v>
      </c>
      <c r="AG13" s="5">
        <v>0.2</v>
      </c>
      <c r="AH13" s="5">
        <v>0.5</v>
      </c>
      <c r="AI13" s="5">
        <v>0.2</v>
      </c>
    </row>
    <row r="14" spans="1:35" x14ac:dyDescent="0.35">
      <c r="A14" s="23" t="s">
        <v>46</v>
      </c>
      <c r="B14" s="10">
        <v>119</v>
      </c>
      <c r="C14" s="10">
        <v>440.17</v>
      </c>
      <c r="D14">
        <f>ABS(C14-(6.1511*B14+348.6))</f>
        <v>640.41089999999986</v>
      </c>
      <c r="E14">
        <v>14</v>
      </c>
      <c r="F14">
        <v>18</v>
      </c>
      <c r="G14">
        <v>23</v>
      </c>
      <c r="H14" s="10">
        <v>55</v>
      </c>
      <c r="I14">
        <v>0.32</v>
      </c>
      <c r="S14">
        <v>14</v>
      </c>
      <c r="T14">
        <v>18</v>
      </c>
      <c r="U14">
        <v>23</v>
      </c>
      <c r="V14">
        <v>55</v>
      </c>
      <c r="W14">
        <v>440.17</v>
      </c>
      <c r="Z14" s="2">
        <v>0.32061713896859978</v>
      </c>
      <c r="AA14" s="2">
        <v>0.2635723605504261</v>
      </c>
      <c r="AB14" s="3" t="s">
        <v>46</v>
      </c>
      <c r="AC14" t="s">
        <v>46</v>
      </c>
      <c r="AD14">
        <v>0.4</v>
      </c>
      <c r="AE14" s="6">
        <v>0.8</v>
      </c>
      <c r="AF14" s="30">
        <v>0.5</v>
      </c>
      <c r="AG14" s="6">
        <v>0.2</v>
      </c>
      <c r="AH14" s="6">
        <v>0.3</v>
      </c>
      <c r="AI14" s="5">
        <v>0.2</v>
      </c>
    </row>
    <row r="15" spans="1:35" x14ac:dyDescent="0.35">
      <c r="A15" s="4" t="s">
        <v>35</v>
      </c>
      <c r="B15">
        <v>126</v>
      </c>
      <c r="C15">
        <v>1411.91</v>
      </c>
      <c r="D15">
        <f>ABS(C15-(6.1511*B15+348.6))</f>
        <v>288.27140000000009</v>
      </c>
      <c r="E15">
        <v>18</v>
      </c>
      <c r="F15">
        <v>21</v>
      </c>
      <c r="G15">
        <v>24</v>
      </c>
      <c r="H15">
        <v>63</v>
      </c>
      <c r="I15">
        <v>0.18</v>
      </c>
      <c r="S15">
        <v>18</v>
      </c>
      <c r="T15">
        <v>21</v>
      </c>
      <c r="U15">
        <v>24</v>
      </c>
      <c r="V15">
        <v>63</v>
      </c>
      <c r="W15">
        <v>1411.91</v>
      </c>
      <c r="Z15" s="2">
        <v>0.1820505295355927</v>
      </c>
      <c r="AA15" s="2">
        <v>5.3769617948418891E-2</v>
      </c>
      <c r="AB15" s="4" t="s">
        <v>35</v>
      </c>
      <c r="AC15" t="s">
        <v>35</v>
      </c>
      <c r="AD15">
        <v>0.5</v>
      </c>
      <c r="AE15" s="5">
        <v>0.9</v>
      </c>
      <c r="AF15" s="30">
        <v>0.8</v>
      </c>
      <c r="AG15" s="5">
        <v>0.2</v>
      </c>
      <c r="AH15" s="5">
        <v>0.5</v>
      </c>
      <c r="AI15" s="5">
        <v>0.3</v>
      </c>
    </row>
    <row r="16" spans="1:35" x14ac:dyDescent="0.35">
      <c r="A16" s="14" t="s">
        <v>41</v>
      </c>
      <c r="B16">
        <v>113</v>
      </c>
      <c r="C16">
        <v>1183.1199999999999</v>
      </c>
      <c r="D16">
        <f>ABS(C16-(6.1511*B16+348.6))</f>
        <v>139.44569999999976</v>
      </c>
      <c r="E16">
        <v>28</v>
      </c>
      <c r="F16">
        <v>24</v>
      </c>
      <c r="G16">
        <v>19</v>
      </c>
      <c r="H16">
        <v>71</v>
      </c>
      <c r="I16">
        <v>0.32</v>
      </c>
      <c r="S16">
        <v>28</v>
      </c>
      <c r="T16">
        <v>24</v>
      </c>
      <c r="U16">
        <v>19</v>
      </c>
      <c r="V16">
        <v>71</v>
      </c>
      <c r="W16">
        <v>1183.1199999999999</v>
      </c>
      <c r="Z16" s="2">
        <v>0.3284283146246485</v>
      </c>
      <c r="AA16" s="2">
        <v>0.16840344988893338</v>
      </c>
      <c r="AB16" s="4" t="s">
        <v>41</v>
      </c>
      <c r="AC16" t="s">
        <v>41</v>
      </c>
      <c r="AD16">
        <v>0.4</v>
      </c>
      <c r="AE16" s="5">
        <v>0.9</v>
      </c>
      <c r="AF16" s="30">
        <v>0.8</v>
      </c>
      <c r="AG16" s="5">
        <v>0.8</v>
      </c>
      <c r="AH16" s="5">
        <v>0.6</v>
      </c>
      <c r="AI16" s="5">
        <v>0.6</v>
      </c>
    </row>
    <row r="17" spans="1:35" x14ac:dyDescent="0.35">
      <c r="A17" s="4" t="s">
        <v>37</v>
      </c>
      <c r="B17">
        <v>91</v>
      </c>
      <c r="C17">
        <v>641.14</v>
      </c>
      <c r="D17">
        <f>ABS(C17-(6.1511*B17+348.6))</f>
        <v>267.21010000000001</v>
      </c>
      <c r="E17">
        <v>21</v>
      </c>
      <c r="F17">
        <v>16</v>
      </c>
      <c r="G17">
        <v>14</v>
      </c>
      <c r="H17">
        <v>51</v>
      </c>
      <c r="I17">
        <v>0.19</v>
      </c>
      <c r="S17">
        <v>21</v>
      </c>
      <c r="T17">
        <v>16</v>
      </c>
      <c r="U17">
        <v>14</v>
      </c>
      <c r="V17">
        <v>51</v>
      </c>
      <c r="W17">
        <v>641.14</v>
      </c>
      <c r="Z17" s="2">
        <v>0.19490930490111669</v>
      </c>
      <c r="AA17" s="2">
        <v>0.27130752388374324</v>
      </c>
      <c r="AB17" s="4" t="s">
        <v>37</v>
      </c>
      <c r="AC17" t="s">
        <v>37</v>
      </c>
      <c r="AD17">
        <v>0.2</v>
      </c>
      <c r="AE17" s="5">
        <v>0.8</v>
      </c>
      <c r="AF17" s="30">
        <v>0.9</v>
      </c>
      <c r="AG17" s="5">
        <v>0.3</v>
      </c>
      <c r="AH17" s="5">
        <v>0.3</v>
      </c>
      <c r="AI17" s="5">
        <v>0.3</v>
      </c>
    </row>
    <row r="18" spans="1:35" x14ac:dyDescent="0.35">
      <c r="A18" s="3" t="s">
        <v>33</v>
      </c>
      <c r="B18">
        <v>120</v>
      </c>
      <c r="C18">
        <v>1127.92</v>
      </c>
      <c r="D18">
        <f>ABS(C18-(6.1511*B18+348.6))</f>
        <v>41.188000000000102</v>
      </c>
      <c r="E18">
        <v>12</v>
      </c>
      <c r="F18">
        <v>18</v>
      </c>
      <c r="G18">
        <v>26</v>
      </c>
      <c r="H18">
        <v>56</v>
      </c>
      <c r="I18">
        <v>0.12</v>
      </c>
      <c r="S18">
        <v>12</v>
      </c>
      <c r="T18">
        <v>18</v>
      </c>
      <c r="U18">
        <v>26</v>
      </c>
      <c r="V18">
        <v>56</v>
      </c>
      <c r="W18">
        <v>1127.92</v>
      </c>
      <c r="Z18" s="2">
        <v>0.12621224612068394</v>
      </c>
      <c r="AA18" s="2">
        <v>0.155</v>
      </c>
      <c r="AB18" s="3" t="s">
        <v>33</v>
      </c>
      <c r="AC18" t="s">
        <v>33</v>
      </c>
      <c r="AD18">
        <v>0.6</v>
      </c>
      <c r="AE18" s="5">
        <v>0.7</v>
      </c>
      <c r="AF18" s="30">
        <v>0.4</v>
      </c>
      <c r="AG18" s="5">
        <v>0.2</v>
      </c>
      <c r="AH18" s="5">
        <v>0.3</v>
      </c>
      <c r="AI18" s="5">
        <v>0.3</v>
      </c>
    </row>
    <row r="19" spans="1:35" x14ac:dyDescent="0.35">
      <c r="A19" s="14" t="s">
        <v>57</v>
      </c>
      <c r="B19">
        <v>95</v>
      </c>
      <c r="C19">
        <v>803.62</v>
      </c>
      <c r="D19">
        <f>ABS(C19-(6.1511*B19+348.6))</f>
        <v>129.33449999999993</v>
      </c>
      <c r="E19">
        <v>15</v>
      </c>
      <c r="F19">
        <v>14</v>
      </c>
      <c r="G19">
        <v>18</v>
      </c>
      <c r="H19">
        <v>47</v>
      </c>
      <c r="I19">
        <v>0.2</v>
      </c>
      <c r="S19">
        <v>15</v>
      </c>
      <c r="T19">
        <v>14</v>
      </c>
      <c r="U19">
        <v>18</v>
      </c>
      <c r="V19">
        <v>47</v>
      </c>
      <c r="W19">
        <v>803.62</v>
      </c>
      <c r="Z19" s="2">
        <v>0.20154512681321413</v>
      </c>
      <c r="AA19" s="2">
        <v>0.1475549402808192</v>
      </c>
      <c r="AB19" s="4" t="s">
        <v>57</v>
      </c>
      <c r="AC19" t="s">
        <v>57</v>
      </c>
      <c r="AD19">
        <v>0.1</v>
      </c>
      <c r="AE19" s="3">
        <v>1</v>
      </c>
      <c r="AF19" s="30">
        <v>0.9</v>
      </c>
      <c r="AG19" s="3">
        <v>0.6</v>
      </c>
      <c r="AH19" s="3">
        <v>0.1</v>
      </c>
      <c r="AI19" s="4">
        <v>0.8</v>
      </c>
    </row>
    <row r="20" spans="1:35" x14ac:dyDescent="0.35">
      <c r="A20" s="18" t="s">
        <v>43</v>
      </c>
      <c r="B20">
        <v>93</v>
      </c>
      <c r="C20">
        <v>939.92</v>
      </c>
      <c r="D20">
        <f>ABS(C20-(6.1511*B20+348.6))</f>
        <v>19.267699999999991</v>
      </c>
      <c r="E20">
        <v>16</v>
      </c>
      <c r="F20">
        <v>11</v>
      </c>
      <c r="G20">
        <v>15</v>
      </c>
      <c r="H20">
        <v>42</v>
      </c>
      <c r="I20">
        <v>0.23</v>
      </c>
      <c r="S20">
        <v>16</v>
      </c>
      <c r="T20">
        <v>11</v>
      </c>
      <c r="U20">
        <v>15</v>
      </c>
      <c r="V20">
        <v>42</v>
      </c>
      <c r="W20">
        <v>939.92</v>
      </c>
      <c r="Z20" s="2">
        <v>0.22856813817382998</v>
      </c>
      <c r="AA20" s="2">
        <v>0.215</v>
      </c>
      <c r="AB20" s="4" t="s">
        <v>43</v>
      </c>
      <c r="AC20" t="s">
        <v>43</v>
      </c>
      <c r="AD20">
        <v>0.7</v>
      </c>
      <c r="AE20" s="5">
        <v>0.6</v>
      </c>
      <c r="AF20" s="30">
        <v>0.6</v>
      </c>
      <c r="AG20" s="5">
        <v>0.1</v>
      </c>
      <c r="AH20" s="5">
        <v>0.1</v>
      </c>
      <c r="AI20" s="5">
        <v>0.3</v>
      </c>
    </row>
    <row r="21" spans="1:35" x14ac:dyDescent="0.35">
      <c r="A21" s="3" t="s">
        <v>42</v>
      </c>
      <c r="B21">
        <v>77</v>
      </c>
      <c r="C21">
        <v>771.81</v>
      </c>
      <c r="D21">
        <f>ABS(C21-(6.1511*B21+348.6))</f>
        <v>50.42470000000003</v>
      </c>
      <c r="E21">
        <v>14</v>
      </c>
      <c r="F21">
        <v>16</v>
      </c>
      <c r="G21">
        <v>17</v>
      </c>
      <c r="H21">
        <v>47</v>
      </c>
      <c r="I21">
        <v>0.24</v>
      </c>
      <c r="S21">
        <v>14</v>
      </c>
      <c r="T21">
        <v>16</v>
      </c>
      <c r="U21">
        <v>17</v>
      </c>
      <c r="V21">
        <v>47</v>
      </c>
      <c r="W21">
        <v>771.81</v>
      </c>
      <c r="Z21" s="2">
        <v>0.23816499013968034</v>
      </c>
      <c r="AA21" s="2">
        <v>0.22618618391532119</v>
      </c>
      <c r="AB21" s="3" t="s">
        <v>42</v>
      </c>
      <c r="AC21" t="s">
        <v>42</v>
      </c>
      <c r="AD21">
        <v>0.2</v>
      </c>
      <c r="AE21" s="6">
        <v>0.6</v>
      </c>
      <c r="AF21" s="30">
        <v>0.8</v>
      </c>
      <c r="AG21" s="6">
        <v>0.3</v>
      </c>
      <c r="AH21" s="6">
        <v>0.6</v>
      </c>
      <c r="AI21" s="5">
        <v>0.5</v>
      </c>
    </row>
    <row r="22" spans="1:35" x14ac:dyDescent="0.35">
      <c r="A22" s="3" t="s">
        <v>36</v>
      </c>
      <c r="B22">
        <v>139</v>
      </c>
      <c r="C22">
        <v>1266.79</v>
      </c>
      <c r="D22">
        <f>ABS(C22-(6.1511*B22+348.6))</f>
        <v>63.1871000000001</v>
      </c>
      <c r="E22">
        <v>24</v>
      </c>
      <c r="F22">
        <v>25</v>
      </c>
      <c r="G22">
        <v>22</v>
      </c>
      <c r="H22">
        <v>71</v>
      </c>
      <c r="I22">
        <v>0.2</v>
      </c>
      <c r="S22">
        <v>24</v>
      </c>
      <c r="T22">
        <v>25</v>
      </c>
      <c r="U22">
        <v>22</v>
      </c>
      <c r="V22">
        <v>71</v>
      </c>
      <c r="W22">
        <v>1266.79</v>
      </c>
      <c r="Z22" s="2">
        <v>0.19790189859608504</v>
      </c>
      <c r="AA22" s="2">
        <v>0.12574829784647523</v>
      </c>
      <c r="AB22" s="3" t="s">
        <v>36</v>
      </c>
      <c r="AC22" t="s">
        <v>36</v>
      </c>
      <c r="AD22">
        <v>0.5</v>
      </c>
      <c r="AE22" s="6">
        <v>0.8</v>
      </c>
      <c r="AF22" s="30">
        <v>0.9</v>
      </c>
      <c r="AG22" s="6">
        <v>0.6</v>
      </c>
      <c r="AH22" s="6">
        <v>0.6</v>
      </c>
      <c r="AI22" s="5">
        <v>0.6</v>
      </c>
    </row>
    <row r="23" spans="1:35" x14ac:dyDescent="0.35">
      <c r="A23" s="14" t="s">
        <v>55</v>
      </c>
      <c r="B23">
        <v>85</v>
      </c>
      <c r="C23">
        <v>828.46</v>
      </c>
      <c r="D23">
        <f>ABS(C23-(6.1511*B23+348.6))</f>
        <v>42.983499999999935</v>
      </c>
      <c r="E23">
        <v>18</v>
      </c>
      <c r="F23">
        <v>14</v>
      </c>
      <c r="G23">
        <v>5</v>
      </c>
      <c r="H23">
        <v>37</v>
      </c>
      <c r="I23">
        <v>0.19</v>
      </c>
      <c r="S23">
        <v>18</v>
      </c>
      <c r="T23">
        <v>14</v>
      </c>
      <c r="U23">
        <v>5</v>
      </c>
      <c r="V23">
        <v>37</v>
      </c>
      <c r="W23">
        <v>828.46</v>
      </c>
      <c r="Z23" s="2">
        <v>0.19022303663769691</v>
      </c>
      <c r="AA23" s="2">
        <v>0.20500000000000002</v>
      </c>
      <c r="AB23" s="4" t="s">
        <v>55</v>
      </c>
      <c r="AC23" t="s">
        <v>55</v>
      </c>
      <c r="AD23">
        <v>0.5</v>
      </c>
      <c r="AE23" s="3">
        <v>0.6</v>
      </c>
      <c r="AF23" s="30">
        <v>0.7</v>
      </c>
      <c r="AG23" s="3">
        <v>0.2</v>
      </c>
      <c r="AH23" s="3">
        <v>0.6</v>
      </c>
      <c r="AI23" s="4">
        <v>0.2</v>
      </c>
    </row>
    <row r="24" spans="1:35" x14ac:dyDescent="0.35">
      <c r="A24" s="3" t="s">
        <v>34</v>
      </c>
      <c r="B24">
        <v>123</v>
      </c>
      <c r="C24">
        <v>1250.0999999999999</v>
      </c>
      <c r="D24">
        <f>ABS(C24-(6.1511*B24+348.6))</f>
        <v>144.91469999999981</v>
      </c>
      <c r="E24">
        <v>21</v>
      </c>
      <c r="F24">
        <v>23</v>
      </c>
      <c r="G24">
        <v>14</v>
      </c>
      <c r="H24">
        <v>58</v>
      </c>
      <c r="I24">
        <v>0.19</v>
      </c>
      <c r="S24">
        <v>21</v>
      </c>
      <c r="T24">
        <v>23</v>
      </c>
      <c r="U24">
        <v>14</v>
      </c>
      <c r="V24">
        <v>58</v>
      </c>
      <c r="W24">
        <v>1250.0999999999999</v>
      </c>
      <c r="Z24" s="2">
        <v>0.18744790301058986</v>
      </c>
      <c r="AA24" s="2">
        <v>0.16</v>
      </c>
      <c r="AB24" s="3" t="s">
        <v>34</v>
      </c>
      <c r="AC24" t="s">
        <v>34</v>
      </c>
      <c r="AD24">
        <v>0.5</v>
      </c>
      <c r="AE24" s="6">
        <v>0.4</v>
      </c>
      <c r="AF24" s="30">
        <v>0.7</v>
      </c>
      <c r="AG24" s="6">
        <v>0.7</v>
      </c>
      <c r="AH24" s="6">
        <v>0.9</v>
      </c>
      <c r="AI24" s="5">
        <v>0.9</v>
      </c>
    </row>
    <row r="25" spans="1:35" x14ac:dyDescent="0.35">
      <c r="A25" s="3" t="s">
        <v>58</v>
      </c>
      <c r="B25">
        <v>104</v>
      </c>
      <c r="C25">
        <v>757.59</v>
      </c>
      <c r="D25">
        <f>ABS(C25-(6.1511*B25+348.6))</f>
        <v>230.72439999999995</v>
      </c>
      <c r="E25">
        <v>21</v>
      </c>
      <c r="F25">
        <v>22</v>
      </c>
      <c r="G25">
        <v>20</v>
      </c>
      <c r="H25">
        <v>63</v>
      </c>
      <c r="I25">
        <v>0.21</v>
      </c>
      <c r="S25">
        <v>21</v>
      </c>
      <c r="T25">
        <v>22</v>
      </c>
      <c r="U25">
        <v>20</v>
      </c>
      <c r="V25">
        <v>63</v>
      </c>
      <c r="W25">
        <v>757.59</v>
      </c>
      <c r="Z25" s="2">
        <v>0.21375035241977705</v>
      </c>
      <c r="AA25" s="2">
        <v>0.22</v>
      </c>
      <c r="AB25" s="3" t="s">
        <v>58</v>
      </c>
      <c r="AC25" t="s">
        <v>58</v>
      </c>
      <c r="AD25">
        <v>0.1</v>
      </c>
      <c r="AE25" s="4">
        <v>0.9</v>
      </c>
      <c r="AF25" s="30">
        <v>0.9</v>
      </c>
      <c r="AG25" s="4">
        <v>0.3</v>
      </c>
      <c r="AH25" s="4">
        <v>0.6</v>
      </c>
      <c r="AI25" s="4">
        <v>0.2</v>
      </c>
    </row>
    <row r="26" spans="1:35" x14ac:dyDescent="0.35">
      <c r="A26" s="3" t="s">
        <v>56</v>
      </c>
      <c r="B26" s="11">
        <v>104</v>
      </c>
      <c r="C26" s="11">
        <v>1394.13</v>
      </c>
      <c r="D26">
        <f>ABS(C26-(6.1511*B26+348.6))</f>
        <v>405.81560000000013</v>
      </c>
      <c r="E26">
        <v>17</v>
      </c>
      <c r="F26">
        <v>10</v>
      </c>
      <c r="G26">
        <v>10</v>
      </c>
      <c r="H26" s="11">
        <v>37</v>
      </c>
      <c r="I26">
        <v>0.09</v>
      </c>
      <c r="S26">
        <v>17</v>
      </c>
      <c r="T26">
        <v>10</v>
      </c>
      <c r="U26">
        <v>10</v>
      </c>
      <c r="V26">
        <v>37</v>
      </c>
      <c r="W26">
        <v>1394.13</v>
      </c>
      <c r="Z26" s="2">
        <v>9.5966856645818693E-2</v>
      </c>
      <c r="AA26" s="2">
        <v>0.125</v>
      </c>
      <c r="AB26" s="3" t="s">
        <v>56</v>
      </c>
      <c r="AC26" t="s">
        <v>56</v>
      </c>
      <c r="AD26">
        <v>0.5</v>
      </c>
      <c r="AE26" s="4">
        <v>0.9</v>
      </c>
      <c r="AF26" s="30">
        <v>0.7</v>
      </c>
      <c r="AG26" s="4">
        <v>0.5</v>
      </c>
      <c r="AH26" s="4">
        <v>0.3</v>
      </c>
      <c r="AI26" s="4">
        <v>0.2</v>
      </c>
    </row>
    <row r="27" spans="1:35" x14ac:dyDescent="0.35">
      <c r="A27" s="3" t="s">
        <v>44</v>
      </c>
      <c r="B27">
        <v>137</v>
      </c>
      <c r="C27">
        <v>1333.71</v>
      </c>
      <c r="D27">
        <f>ABS(C27-(6.1511*B27+348.6))</f>
        <v>142.40930000000003</v>
      </c>
      <c r="E27">
        <v>17</v>
      </c>
      <c r="F27">
        <v>22</v>
      </c>
      <c r="G27">
        <v>15</v>
      </c>
      <c r="H27">
        <v>54</v>
      </c>
      <c r="I27">
        <v>0.18</v>
      </c>
      <c r="S27">
        <v>17</v>
      </c>
      <c r="T27">
        <v>22</v>
      </c>
      <c r="U27">
        <v>15</v>
      </c>
      <c r="V27">
        <v>54</v>
      </c>
      <c r="W27">
        <v>1333.71</v>
      </c>
      <c r="Z27" s="2">
        <v>0.18196207714477017</v>
      </c>
      <c r="AA27" s="2">
        <v>0.125</v>
      </c>
      <c r="AB27" s="3" t="s">
        <v>44</v>
      </c>
      <c r="AC27" t="s">
        <v>44</v>
      </c>
      <c r="AD27">
        <v>0.8</v>
      </c>
      <c r="AE27" s="6">
        <v>0.6</v>
      </c>
      <c r="AF27" s="30">
        <v>0.9</v>
      </c>
      <c r="AG27" s="6">
        <v>0.6</v>
      </c>
      <c r="AH27" s="6">
        <v>0.8</v>
      </c>
      <c r="AI27" s="5">
        <v>0.4</v>
      </c>
    </row>
    <row r="28" spans="1:35" x14ac:dyDescent="0.35">
      <c r="A28" s="3" t="s">
        <v>54</v>
      </c>
      <c r="B28">
        <v>132</v>
      </c>
      <c r="C28">
        <v>1200.1400000000001</v>
      </c>
      <c r="D28">
        <f>ABS(C28-(6.1511*B28+348.6))</f>
        <v>39.594800000000077</v>
      </c>
      <c r="E28">
        <v>26</v>
      </c>
      <c r="F28">
        <v>20</v>
      </c>
      <c r="G28">
        <v>22</v>
      </c>
      <c r="H28">
        <v>68</v>
      </c>
      <c r="I28">
        <v>0.2</v>
      </c>
      <c r="S28">
        <v>26</v>
      </c>
      <c r="T28">
        <v>20</v>
      </c>
      <c r="U28">
        <v>22</v>
      </c>
      <c r="V28">
        <v>68</v>
      </c>
      <c r="W28">
        <v>1200.1400000000001</v>
      </c>
      <c r="Z28" s="2">
        <v>0.1976714267340858</v>
      </c>
      <c r="AA28" s="2">
        <v>0.10840508583399006</v>
      </c>
      <c r="AB28" s="3" t="s">
        <v>54</v>
      </c>
      <c r="AC28" t="s">
        <v>54</v>
      </c>
      <c r="AD28">
        <v>0.5</v>
      </c>
      <c r="AE28" s="4">
        <v>0.9</v>
      </c>
      <c r="AF28" s="30">
        <v>0.8</v>
      </c>
      <c r="AG28" s="4">
        <v>0.2</v>
      </c>
      <c r="AH28" s="4">
        <v>0.6</v>
      </c>
      <c r="AI28" s="4">
        <v>0.6</v>
      </c>
    </row>
    <row r="29" spans="1:35" x14ac:dyDescent="0.35">
      <c r="A29" s="25" t="s">
        <v>40</v>
      </c>
      <c r="B29">
        <v>113</v>
      </c>
      <c r="C29">
        <v>1276.5</v>
      </c>
      <c r="D29">
        <f>ABS(C29-(6.1511*B29+348.6))</f>
        <v>232.82569999999987</v>
      </c>
      <c r="E29">
        <v>27</v>
      </c>
      <c r="F29">
        <v>25</v>
      </c>
      <c r="G29">
        <v>6</v>
      </c>
      <c r="H29">
        <v>58</v>
      </c>
      <c r="I29">
        <v>0.2</v>
      </c>
      <c r="S29">
        <v>27</v>
      </c>
      <c r="T29">
        <v>25</v>
      </c>
      <c r="U29">
        <v>6</v>
      </c>
      <c r="V29">
        <v>58</v>
      </c>
      <c r="W29">
        <v>1276.5</v>
      </c>
      <c r="Z29" s="2">
        <v>0.20730231433161003</v>
      </c>
      <c r="AA29" s="2">
        <v>0.11</v>
      </c>
      <c r="AB29" s="3" t="s">
        <v>40</v>
      </c>
      <c r="AC29" t="s">
        <v>40</v>
      </c>
      <c r="AD29">
        <v>0.2</v>
      </c>
      <c r="AE29" s="6">
        <v>0.6</v>
      </c>
      <c r="AF29" s="30">
        <v>0.8</v>
      </c>
      <c r="AG29" s="6">
        <v>0.4</v>
      </c>
      <c r="AH29" s="6">
        <v>0.7</v>
      </c>
      <c r="AI29" s="37">
        <v>0.3</v>
      </c>
    </row>
    <row r="30" spans="1:35" x14ac:dyDescent="0.35">
      <c r="AE30" s="7"/>
      <c r="AF30" s="31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B44"/>
  <sheetViews>
    <sheetView zoomScale="55" zoomScaleNormal="55" workbookViewId="0">
      <selection activeCell="X25" sqref="X25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3" width="23.81640625" customWidth="1"/>
    <col min="24" max="24" width="22.7265625" customWidth="1"/>
    <col min="25" max="25" width="15.1796875" customWidth="1"/>
  </cols>
  <sheetData>
    <row r="1" spans="1:28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80</v>
      </c>
      <c r="X1" s="1" t="s">
        <v>24</v>
      </c>
      <c r="Y1" s="1" t="s">
        <v>25</v>
      </c>
      <c r="Z1" s="1" t="s">
        <v>26</v>
      </c>
      <c r="AA1" s="1" t="s">
        <v>27</v>
      </c>
      <c r="AB1" t="s">
        <v>52</v>
      </c>
    </row>
    <row r="2" spans="1:28" x14ac:dyDescent="0.35">
      <c r="A2" s="13" t="s">
        <v>59</v>
      </c>
      <c r="B2" s="13">
        <v>0.46</v>
      </c>
      <c r="C2" s="8">
        <v>0.3</v>
      </c>
      <c r="D2" s="8">
        <v>0.4</v>
      </c>
      <c r="E2" s="8">
        <v>0.7</v>
      </c>
      <c r="F2" s="8">
        <v>0.7</v>
      </c>
      <c r="G2" s="8">
        <v>0.3</v>
      </c>
      <c r="H2" s="8">
        <v>0.3</v>
      </c>
      <c r="I2" s="8">
        <v>0.5</v>
      </c>
      <c r="J2" s="8">
        <v>0.3</v>
      </c>
      <c r="K2" s="8">
        <v>0.7</v>
      </c>
      <c r="L2" s="8">
        <v>0.6</v>
      </c>
      <c r="M2" s="8">
        <v>0.3</v>
      </c>
      <c r="N2" s="8">
        <v>0.4</v>
      </c>
      <c r="O2" s="8">
        <v>0.3</v>
      </c>
      <c r="P2" s="8">
        <v>0.7</v>
      </c>
      <c r="Q2" s="8">
        <v>0.7</v>
      </c>
      <c r="R2" s="13" t="s">
        <v>59</v>
      </c>
      <c r="S2" s="8">
        <v>0.6</v>
      </c>
      <c r="T2" s="8">
        <v>0.8</v>
      </c>
      <c r="U2" s="8">
        <v>0.3</v>
      </c>
      <c r="V2" s="8">
        <v>0.5</v>
      </c>
      <c r="W2" s="13" t="s">
        <v>59</v>
      </c>
      <c r="X2" s="8">
        <v>0.5</v>
      </c>
      <c r="Y2" s="8">
        <v>0.4</v>
      </c>
      <c r="Z2" s="8">
        <v>0.3</v>
      </c>
      <c r="AA2" s="8">
        <v>0.3</v>
      </c>
      <c r="AB2">
        <v>727.68</v>
      </c>
    </row>
    <row r="3" spans="1:28" x14ac:dyDescent="0.35">
      <c r="A3" s="8" t="s">
        <v>48</v>
      </c>
      <c r="B3" s="8">
        <v>0.38</v>
      </c>
      <c r="C3" s="21">
        <v>0.4</v>
      </c>
      <c r="D3" s="21">
        <v>0.9</v>
      </c>
      <c r="E3" s="21">
        <v>0.8</v>
      </c>
      <c r="F3" s="21">
        <v>0.7</v>
      </c>
      <c r="G3" s="21">
        <v>0.7</v>
      </c>
      <c r="H3" s="21">
        <v>0.2</v>
      </c>
      <c r="I3" s="21">
        <v>0.8</v>
      </c>
      <c r="J3" s="21">
        <v>0.7</v>
      </c>
      <c r="K3" s="21">
        <v>0.2</v>
      </c>
      <c r="L3" s="21">
        <v>0.3</v>
      </c>
      <c r="M3" s="21">
        <v>0.3</v>
      </c>
      <c r="N3" s="21">
        <v>0.7</v>
      </c>
      <c r="O3" s="21">
        <v>0.5</v>
      </c>
      <c r="P3" s="21">
        <v>0.4</v>
      </c>
      <c r="Q3" s="21">
        <v>0.7</v>
      </c>
      <c r="R3" s="8" t="s">
        <v>48</v>
      </c>
      <c r="S3" s="21">
        <v>0.2</v>
      </c>
      <c r="T3" s="21">
        <v>1</v>
      </c>
      <c r="U3" s="21">
        <v>0.5</v>
      </c>
      <c r="V3" s="21">
        <v>0.2</v>
      </c>
      <c r="W3" s="8" t="s">
        <v>48</v>
      </c>
      <c r="X3" s="21">
        <v>0.5</v>
      </c>
      <c r="Y3" s="21">
        <v>0.3</v>
      </c>
      <c r="Z3" s="21">
        <v>0.4</v>
      </c>
      <c r="AA3" s="21">
        <v>0.2</v>
      </c>
      <c r="AB3">
        <v>555.07000000000005</v>
      </c>
    </row>
    <row r="4" spans="1:28" x14ac:dyDescent="0.35">
      <c r="A4" s="22" t="s">
        <v>28</v>
      </c>
      <c r="B4" s="22"/>
      <c r="C4" s="20">
        <f>1.6/88</f>
        <v>1.8181818181818184E-2</v>
      </c>
      <c r="D4" s="20">
        <f>0.2/88</f>
        <v>2.2727272727272731E-3</v>
      </c>
      <c r="E4" s="20">
        <f>2.9/88</f>
        <v>3.2954545454545452E-2</v>
      </c>
      <c r="F4" s="20">
        <f>7.6/88</f>
        <v>8.6363636363636365E-2</v>
      </c>
      <c r="G4" s="20">
        <f>7.6/88</f>
        <v>8.6363636363636365E-2</v>
      </c>
      <c r="H4" s="20">
        <f>3.2/88</f>
        <v>3.6363636363636369E-2</v>
      </c>
      <c r="I4" s="20">
        <f>4.6/88</f>
        <v>5.2272727272727269E-2</v>
      </c>
      <c r="J4" s="20">
        <f>4.6/88</f>
        <v>5.2272727272727269E-2</v>
      </c>
      <c r="K4" s="20">
        <f>4.7/88</f>
        <v>5.3409090909090913E-2</v>
      </c>
      <c r="L4" s="20">
        <f>7.3/88</f>
        <v>8.2954545454545447E-2</v>
      </c>
      <c r="M4" s="20">
        <f>6.7/88</f>
        <v>7.6136363636363641E-2</v>
      </c>
      <c r="N4" s="20">
        <f>6.8/88</f>
        <v>7.7272727272727271E-2</v>
      </c>
      <c r="O4" s="20">
        <f>2.5/88</f>
        <v>2.8409090909090908E-2</v>
      </c>
      <c r="P4" s="20">
        <f>2.9/88</f>
        <v>3.2954545454545452E-2</v>
      </c>
      <c r="Q4" s="20">
        <f>3.7/88</f>
        <v>4.2045454545454546E-2</v>
      </c>
      <c r="R4" s="22" t="s">
        <v>28</v>
      </c>
      <c r="S4" s="20">
        <f>3/88</f>
        <v>3.4090909090909088E-2</v>
      </c>
      <c r="T4" s="20">
        <f>8.5/88</f>
        <v>9.6590909090909088E-2</v>
      </c>
      <c r="U4" s="20">
        <f>4.4/88</f>
        <v>0.05</v>
      </c>
      <c r="V4" s="20">
        <f>4.5/88</f>
        <v>5.113636363636364E-2</v>
      </c>
      <c r="W4" s="22" t="s">
        <v>28</v>
      </c>
      <c r="X4" s="20">
        <f>8.3/88</f>
        <v>9.4318181818181829E-2</v>
      </c>
      <c r="Y4" s="20">
        <f>5.4/88</f>
        <v>6.136363636363637E-2</v>
      </c>
      <c r="Z4" s="20">
        <f>7.8/88</f>
        <v>8.8636363636363638E-2</v>
      </c>
      <c r="AA4" s="20">
        <f>1.3/88</f>
        <v>1.4772727272727272E-2</v>
      </c>
      <c r="AB4">
        <v>1244.5</v>
      </c>
    </row>
    <row r="5" spans="1:28" x14ac:dyDescent="0.35">
      <c r="A5" s="4" t="s">
        <v>39</v>
      </c>
      <c r="B5" s="4"/>
      <c r="C5" s="5">
        <v>0.5</v>
      </c>
      <c r="D5" s="5">
        <v>0.7</v>
      </c>
      <c r="E5" s="5">
        <v>0.8</v>
      </c>
      <c r="F5" s="5">
        <v>0.4</v>
      </c>
      <c r="G5" s="5">
        <v>0.4</v>
      </c>
      <c r="H5" s="5">
        <v>0.4</v>
      </c>
      <c r="I5" s="5">
        <v>0.7</v>
      </c>
      <c r="J5" s="5">
        <v>0.9</v>
      </c>
      <c r="K5" s="5">
        <v>0.7</v>
      </c>
      <c r="L5" s="5">
        <v>0.3</v>
      </c>
      <c r="M5" s="5">
        <v>0.3</v>
      </c>
      <c r="N5" s="5">
        <v>0.3</v>
      </c>
      <c r="O5" s="5">
        <v>0.3</v>
      </c>
      <c r="P5" s="5">
        <v>0.3</v>
      </c>
      <c r="Q5" s="5">
        <v>0.8</v>
      </c>
      <c r="R5" s="4" t="s">
        <v>39</v>
      </c>
      <c r="S5" s="5">
        <v>0.4</v>
      </c>
      <c r="T5" s="5">
        <v>1</v>
      </c>
      <c r="U5" s="5">
        <v>0.6</v>
      </c>
      <c r="V5" s="5">
        <v>0.4</v>
      </c>
      <c r="W5" s="4" t="s">
        <v>39</v>
      </c>
      <c r="X5" s="5">
        <v>0.2</v>
      </c>
      <c r="Y5" s="5">
        <v>0.3</v>
      </c>
      <c r="Z5" s="5">
        <v>0.8</v>
      </c>
      <c r="AA5" s="5">
        <v>0.1</v>
      </c>
      <c r="AB5">
        <v>952.27</v>
      </c>
    </row>
    <row r="6" spans="1:28" x14ac:dyDescent="0.35">
      <c r="A6" s="3" t="s">
        <v>38</v>
      </c>
      <c r="B6" s="3"/>
      <c r="C6" s="6">
        <v>0.8</v>
      </c>
      <c r="D6" s="6">
        <v>0.7</v>
      </c>
      <c r="E6" s="6">
        <v>0.9</v>
      </c>
      <c r="F6" s="6">
        <v>0.3</v>
      </c>
      <c r="G6" s="6">
        <v>0.9</v>
      </c>
      <c r="H6" s="6">
        <v>0.2</v>
      </c>
      <c r="I6" s="6">
        <v>0.8</v>
      </c>
      <c r="J6" s="6">
        <v>0.4</v>
      </c>
      <c r="K6" s="6">
        <v>0.7</v>
      </c>
      <c r="L6" s="6">
        <v>0.6</v>
      </c>
      <c r="M6" s="6">
        <v>0.5</v>
      </c>
      <c r="N6" s="6">
        <v>0.4</v>
      </c>
      <c r="O6" s="6">
        <v>0.6</v>
      </c>
      <c r="P6" s="6">
        <v>0.4</v>
      </c>
      <c r="Q6" s="6">
        <v>0.8</v>
      </c>
      <c r="R6" s="3" t="s">
        <v>38</v>
      </c>
      <c r="S6" s="6">
        <v>0.5</v>
      </c>
      <c r="T6" s="6">
        <v>1</v>
      </c>
      <c r="U6" s="6">
        <v>0.9</v>
      </c>
      <c r="V6" s="6">
        <v>0.7</v>
      </c>
      <c r="W6" s="3" t="s">
        <v>38</v>
      </c>
      <c r="X6" s="6">
        <v>0.8</v>
      </c>
      <c r="Y6" s="6">
        <v>0.4</v>
      </c>
      <c r="Z6" s="6">
        <v>1</v>
      </c>
      <c r="AA6" s="6">
        <v>0.3</v>
      </c>
      <c r="AB6">
        <v>1012.32</v>
      </c>
    </row>
    <row r="7" spans="1:28" x14ac:dyDescent="0.35">
      <c r="A7" s="18" t="s">
        <v>47</v>
      </c>
      <c r="B7" s="18"/>
      <c r="C7" s="5">
        <v>0.3</v>
      </c>
      <c r="D7" s="5">
        <v>0.5</v>
      </c>
      <c r="E7" s="5">
        <v>0.4</v>
      </c>
      <c r="F7" s="5">
        <v>0.6</v>
      </c>
      <c r="G7" s="5">
        <v>0.5</v>
      </c>
      <c r="H7" s="5">
        <v>0.2</v>
      </c>
      <c r="I7" s="5">
        <v>0.8</v>
      </c>
      <c r="J7" s="5">
        <v>0.4</v>
      </c>
      <c r="K7" s="5">
        <v>0.5</v>
      </c>
      <c r="L7" s="5">
        <v>0.3</v>
      </c>
      <c r="M7" s="5">
        <v>0.3</v>
      </c>
      <c r="N7" s="5">
        <v>0.4</v>
      </c>
      <c r="O7" s="5">
        <v>0.4</v>
      </c>
      <c r="P7" s="5">
        <v>0.3</v>
      </c>
      <c r="Q7" s="5">
        <v>0.9</v>
      </c>
      <c r="R7" s="18" t="s">
        <v>47</v>
      </c>
      <c r="S7" s="5">
        <v>0.2</v>
      </c>
      <c r="T7" s="5">
        <v>0.9</v>
      </c>
      <c r="U7" s="5">
        <v>0.2</v>
      </c>
      <c r="V7" s="5">
        <v>0.2</v>
      </c>
      <c r="W7" s="18" t="s">
        <v>47</v>
      </c>
      <c r="X7" s="5">
        <v>0.6</v>
      </c>
      <c r="Y7" s="5">
        <v>0.6</v>
      </c>
      <c r="Z7" s="5">
        <v>0.3</v>
      </c>
      <c r="AA7" s="5">
        <v>0.4</v>
      </c>
      <c r="AB7">
        <v>724.29</v>
      </c>
    </row>
    <row r="8" spans="1:28" x14ac:dyDescent="0.35">
      <c r="A8" s="4" t="s">
        <v>45</v>
      </c>
      <c r="B8" s="4"/>
      <c r="C8" s="5">
        <v>0.1</v>
      </c>
      <c r="D8" s="5">
        <v>0.1</v>
      </c>
      <c r="E8" s="5">
        <v>1</v>
      </c>
      <c r="F8" s="5">
        <v>1</v>
      </c>
      <c r="G8" s="5">
        <v>0.1</v>
      </c>
      <c r="H8" s="5">
        <v>0.5</v>
      </c>
      <c r="I8" s="5">
        <v>0.5</v>
      </c>
      <c r="J8" s="5">
        <v>0.1</v>
      </c>
      <c r="K8" s="5">
        <v>0.8</v>
      </c>
      <c r="L8" s="5">
        <v>0.5</v>
      </c>
      <c r="M8" s="5">
        <v>0.1</v>
      </c>
      <c r="N8" s="5">
        <v>0.1</v>
      </c>
      <c r="O8" s="5">
        <v>0.1</v>
      </c>
      <c r="P8" s="5">
        <v>0.1</v>
      </c>
      <c r="Q8" s="5">
        <v>0.7</v>
      </c>
      <c r="R8" s="4" t="s">
        <v>45</v>
      </c>
      <c r="S8" s="5">
        <v>0.1</v>
      </c>
      <c r="T8" s="5">
        <v>1</v>
      </c>
      <c r="U8" s="5">
        <v>0.1</v>
      </c>
      <c r="V8" s="5">
        <v>0.1</v>
      </c>
      <c r="W8" s="4" t="s">
        <v>45</v>
      </c>
      <c r="X8" s="5">
        <v>0.1</v>
      </c>
      <c r="Y8" s="5">
        <v>0.1</v>
      </c>
      <c r="Z8" s="5">
        <v>0.1</v>
      </c>
      <c r="AA8" s="5">
        <v>0.1</v>
      </c>
      <c r="AB8">
        <v>1129.94</v>
      </c>
    </row>
    <row r="9" spans="1:28" x14ac:dyDescent="0.35">
      <c r="A9" s="3" t="s">
        <v>50</v>
      </c>
      <c r="B9" s="3"/>
      <c r="C9" s="6">
        <v>0.8</v>
      </c>
      <c r="D9" s="6">
        <v>0.9</v>
      </c>
      <c r="E9" s="6">
        <v>0.6</v>
      </c>
      <c r="F9" s="6">
        <v>0.1</v>
      </c>
      <c r="G9" s="6">
        <v>0.4</v>
      </c>
      <c r="H9" s="6">
        <v>0.6</v>
      </c>
      <c r="I9" s="6">
        <v>0.9</v>
      </c>
      <c r="J9" s="6">
        <v>0.2</v>
      </c>
      <c r="K9" s="6">
        <v>0.4</v>
      </c>
      <c r="L9" s="6">
        <v>0.7</v>
      </c>
      <c r="M9" s="6">
        <v>0.1</v>
      </c>
      <c r="N9" s="6">
        <v>0.1</v>
      </c>
      <c r="O9" s="6">
        <v>0.5</v>
      </c>
      <c r="P9" s="6">
        <v>0.8</v>
      </c>
      <c r="Q9" s="6">
        <v>0.9</v>
      </c>
      <c r="R9" s="3" t="s">
        <v>50</v>
      </c>
      <c r="S9" s="6">
        <v>0.1</v>
      </c>
      <c r="T9" s="6">
        <v>1</v>
      </c>
      <c r="U9" s="6">
        <v>0.1</v>
      </c>
      <c r="V9" s="6">
        <v>0.3</v>
      </c>
      <c r="W9" s="3" t="s">
        <v>50</v>
      </c>
      <c r="X9" s="6">
        <v>0.9</v>
      </c>
      <c r="Y9" s="6">
        <v>0.2</v>
      </c>
      <c r="Z9" s="6">
        <v>0.1</v>
      </c>
      <c r="AA9" s="6">
        <v>0.3</v>
      </c>
      <c r="AB9">
        <v>1264.3399999999999</v>
      </c>
    </row>
    <row r="10" spans="1:28" x14ac:dyDescent="0.35">
      <c r="A10" s="19" t="s">
        <v>3</v>
      </c>
      <c r="B10" s="19"/>
      <c r="C10" s="20">
        <f>39/88</f>
        <v>0.44318181818181818</v>
      </c>
      <c r="D10" s="20">
        <f>38/88</f>
        <v>0.43181818181818182</v>
      </c>
      <c r="E10" s="20">
        <f>79/88</f>
        <v>0.89772727272727271</v>
      </c>
      <c r="F10" s="20">
        <f>65/88</f>
        <v>0.73863636363636365</v>
      </c>
      <c r="G10" s="20">
        <f>75/88</f>
        <v>0.85227272727272729</v>
      </c>
      <c r="H10" s="20">
        <f>20/88</f>
        <v>0.22727272727272727</v>
      </c>
      <c r="I10" s="20">
        <f>46/88</f>
        <v>0.52272727272727271</v>
      </c>
      <c r="J10" s="20">
        <f>69/88</f>
        <v>0.78409090909090906</v>
      </c>
      <c r="K10" s="20">
        <f>22/88</f>
        <v>0.25</v>
      </c>
      <c r="L10" s="20">
        <f>21/88</f>
        <v>0.23863636363636365</v>
      </c>
      <c r="M10" s="20">
        <f>33/88</f>
        <v>0.375</v>
      </c>
      <c r="N10" s="20">
        <f>63/88</f>
        <v>0.71590909090909094</v>
      </c>
      <c r="O10" s="20">
        <f>38/88</f>
        <v>0.43181818181818182</v>
      </c>
      <c r="P10" s="20">
        <f>35/88</f>
        <v>0.39772727272727271</v>
      </c>
      <c r="Q10" s="20">
        <f>43/88</f>
        <v>0.48863636363636365</v>
      </c>
      <c r="R10" s="19" t="s">
        <v>3</v>
      </c>
      <c r="S10" s="20">
        <f>18/88</f>
        <v>0.20454545454545456</v>
      </c>
      <c r="T10" s="20">
        <f>36/88</f>
        <v>0.40909090909090912</v>
      </c>
      <c r="U10" s="20">
        <f>8/88</f>
        <v>9.0909090909090912E-2</v>
      </c>
      <c r="V10" s="20">
        <f>8/88</f>
        <v>9.0909090909090912E-2</v>
      </c>
      <c r="W10" s="19" t="s">
        <v>3</v>
      </c>
      <c r="X10" s="20">
        <f>27/88</f>
        <v>0.30681818181818182</v>
      </c>
      <c r="Y10" s="20">
        <f>25/88</f>
        <v>0.28409090909090912</v>
      </c>
      <c r="Z10" s="20">
        <f>57/88</f>
        <v>0.64772727272727271</v>
      </c>
      <c r="AA10" s="20">
        <f>5/88</f>
        <v>5.6818181818181816E-2</v>
      </c>
      <c r="AB10">
        <v>808.85</v>
      </c>
    </row>
    <row r="11" spans="1:28" x14ac:dyDescent="0.35">
      <c r="A11" s="4" t="s">
        <v>49</v>
      </c>
      <c r="B11" s="4"/>
      <c r="C11" s="5">
        <v>0.2</v>
      </c>
      <c r="D11" s="5">
        <v>0.2</v>
      </c>
      <c r="E11" s="5">
        <v>0.2</v>
      </c>
      <c r="F11" s="5">
        <v>0.8</v>
      </c>
      <c r="G11" s="5">
        <v>0.5</v>
      </c>
      <c r="H11" s="5">
        <v>0.8</v>
      </c>
      <c r="I11" s="5">
        <v>0.5</v>
      </c>
      <c r="J11" s="5">
        <v>0.4</v>
      </c>
      <c r="K11" s="5">
        <v>0.8</v>
      </c>
      <c r="L11" s="5">
        <v>0.4</v>
      </c>
      <c r="M11" s="5">
        <v>0.4</v>
      </c>
      <c r="N11" s="5">
        <v>0.4</v>
      </c>
      <c r="O11" s="5">
        <v>0.6</v>
      </c>
      <c r="P11" s="5">
        <v>0.5</v>
      </c>
      <c r="Q11" s="5">
        <v>0.5</v>
      </c>
      <c r="R11" s="4" t="s">
        <v>49</v>
      </c>
      <c r="S11" s="5">
        <v>0.3</v>
      </c>
      <c r="T11" s="5">
        <v>0.9</v>
      </c>
      <c r="U11" s="5">
        <v>0.4</v>
      </c>
      <c r="V11" s="5">
        <v>0.3</v>
      </c>
      <c r="W11" s="4" t="s">
        <v>49</v>
      </c>
      <c r="X11" s="5">
        <v>0.8</v>
      </c>
      <c r="Y11" s="5">
        <v>0.3</v>
      </c>
      <c r="Z11" s="5">
        <v>0.2</v>
      </c>
      <c r="AA11" s="5">
        <v>0.2</v>
      </c>
      <c r="AB11">
        <v>1627.89</v>
      </c>
    </row>
    <row r="12" spans="1:28" x14ac:dyDescent="0.35">
      <c r="A12" s="3" t="s">
        <v>46</v>
      </c>
      <c r="B12" s="3"/>
      <c r="C12" s="6">
        <v>0.2</v>
      </c>
      <c r="D12" s="6">
        <v>0.2</v>
      </c>
      <c r="E12" s="6">
        <v>0.5</v>
      </c>
      <c r="F12" s="6">
        <v>0.7</v>
      </c>
      <c r="G12" s="6">
        <v>0.3</v>
      </c>
      <c r="H12" s="6">
        <v>0.8</v>
      </c>
      <c r="I12" s="6">
        <v>1</v>
      </c>
      <c r="J12" s="6">
        <v>0.2</v>
      </c>
      <c r="K12" s="6">
        <v>0.7</v>
      </c>
      <c r="L12" s="6">
        <v>0.4</v>
      </c>
      <c r="M12" s="6">
        <v>0.2</v>
      </c>
      <c r="N12" s="6">
        <v>0.1</v>
      </c>
      <c r="O12" s="6">
        <v>0.2</v>
      </c>
      <c r="P12" s="6">
        <v>0.6</v>
      </c>
      <c r="Q12" s="6">
        <v>0.8</v>
      </c>
      <c r="R12" s="3" t="s">
        <v>46</v>
      </c>
      <c r="S12" s="6">
        <v>0.3</v>
      </c>
      <c r="T12" s="6">
        <v>0.9</v>
      </c>
      <c r="U12" s="6">
        <v>0.1</v>
      </c>
      <c r="V12" s="6">
        <v>0.2</v>
      </c>
      <c r="W12" s="3" t="s">
        <v>46</v>
      </c>
      <c r="X12" s="6">
        <v>0.4</v>
      </c>
      <c r="Y12" s="6">
        <v>0.3</v>
      </c>
      <c r="Z12" s="6">
        <v>0.2</v>
      </c>
      <c r="AA12" s="6">
        <v>0.1</v>
      </c>
      <c r="AB12">
        <v>440.17</v>
      </c>
    </row>
    <row r="13" spans="1:28" x14ac:dyDescent="0.35">
      <c r="A13" s="4" t="s">
        <v>35</v>
      </c>
      <c r="B13" s="4"/>
      <c r="C13" s="5">
        <v>0.2</v>
      </c>
      <c r="D13" s="5">
        <v>0.3</v>
      </c>
      <c r="E13" s="5">
        <v>0.8</v>
      </c>
      <c r="F13" s="5">
        <v>0.4</v>
      </c>
      <c r="G13" s="5">
        <v>0.5</v>
      </c>
      <c r="H13" s="5">
        <v>0.9</v>
      </c>
      <c r="I13" s="5">
        <v>1</v>
      </c>
      <c r="J13" s="5">
        <v>0.4</v>
      </c>
      <c r="K13" s="5">
        <v>0.5</v>
      </c>
      <c r="L13" s="5">
        <v>0.6</v>
      </c>
      <c r="M13" s="5">
        <v>0.2</v>
      </c>
      <c r="N13" s="5">
        <v>0.5</v>
      </c>
      <c r="O13" s="5">
        <v>0.2</v>
      </c>
      <c r="P13" s="5">
        <v>0.5</v>
      </c>
      <c r="Q13" s="5">
        <v>0.9</v>
      </c>
      <c r="R13" s="4" t="s">
        <v>35</v>
      </c>
      <c r="S13" s="5">
        <v>0.4</v>
      </c>
      <c r="T13" s="5">
        <v>0.6</v>
      </c>
      <c r="U13" s="5">
        <v>0.3</v>
      </c>
      <c r="V13" s="5">
        <v>0.2</v>
      </c>
      <c r="W13" s="4" t="s">
        <v>35</v>
      </c>
      <c r="X13" s="5">
        <v>0.5</v>
      </c>
      <c r="Y13" s="5">
        <v>0.3</v>
      </c>
      <c r="Z13" s="5">
        <v>0.2</v>
      </c>
      <c r="AA13" s="5">
        <v>0.3</v>
      </c>
      <c r="AB13">
        <v>1411.91</v>
      </c>
    </row>
    <row r="14" spans="1:28" x14ac:dyDescent="0.35">
      <c r="A14" s="4" t="s">
        <v>41</v>
      </c>
      <c r="B14" s="4"/>
      <c r="C14" s="5">
        <v>0.8</v>
      </c>
      <c r="D14" s="5">
        <v>0.6</v>
      </c>
      <c r="E14" s="5">
        <v>0.8</v>
      </c>
      <c r="F14" s="5">
        <v>0.8</v>
      </c>
      <c r="G14" s="5">
        <v>0.6</v>
      </c>
      <c r="H14" s="5">
        <v>0.2</v>
      </c>
      <c r="I14" s="5">
        <v>0.7</v>
      </c>
      <c r="J14" s="5">
        <v>0.3</v>
      </c>
      <c r="K14" s="5">
        <v>0.8</v>
      </c>
      <c r="L14" s="5">
        <v>0.3</v>
      </c>
      <c r="M14" s="5">
        <v>0.2</v>
      </c>
      <c r="N14" s="5">
        <v>0.3</v>
      </c>
      <c r="O14" s="5">
        <v>0.6</v>
      </c>
      <c r="P14" s="5">
        <v>0.8</v>
      </c>
      <c r="Q14" s="5">
        <v>0.9</v>
      </c>
      <c r="R14" s="4" t="s">
        <v>41</v>
      </c>
      <c r="S14" s="5">
        <v>0.2</v>
      </c>
      <c r="T14" s="5">
        <v>0.9</v>
      </c>
      <c r="U14" s="5">
        <v>0.8</v>
      </c>
      <c r="V14" s="5">
        <v>0.5</v>
      </c>
      <c r="W14" s="4" t="s">
        <v>41</v>
      </c>
      <c r="X14" s="5">
        <v>0.4</v>
      </c>
      <c r="Y14" s="5">
        <v>0.3</v>
      </c>
      <c r="Z14" s="5">
        <v>0.8</v>
      </c>
      <c r="AA14" s="5">
        <v>0.2</v>
      </c>
      <c r="AB14">
        <v>1183.1199999999999</v>
      </c>
    </row>
    <row r="15" spans="1:28" x14ac:dyDescent="0.35">
      <c r="A15" s="4" t="s">
        <v>37</v>
      </c>
      <c r="B15" s="4"/>
      <c r="C15" s="5">
        <v>0.3</v>
      </c>
      <c r="D15" s="5">
        <v>0.3</v>
      </c>
      <c r="E15" s="5">
        <v>0.9</v>
      </c>
      <c r="F15" s="5">
        <v>0.5</v>
      </c>
      <c r="G15" s="5">
        <v>0.3</v>
      </c>
      <c r="H15" s="5">
        <v>0.5</v>
      </c>
      <c r="I15" s="5">
        <v>0.8</v>
      </c>
      <c r="J15" s="5">
        <v>0.1</v>
      </c>
      <c r="K15" s="5">
        <v>0.3</v>
      </c>
      <c r="L15" s="5">
        <v>0.6</v>
      </c>
      <c r="M15" s="5">
        <v>0.1</v>
      </c>
      <c r="N15" s="5">
        <v>0.2</v>
      </c>
      <c r="O15" s="5">
        <v>0.2</v>
      </c>
      <c r="P15" s="5">
        <v>0.4</v>
      </c>
      <c r="Q15" s="5">
        <v>0.8</v>
      </c>
      <c r="R15" s="4" t="s">
        <v>37</v>
      </c>
      <c r="S15" s="5">
        <v>0.6</v>
      </c>
      <c r="T15" s="5">
        <v>1</v>
      </c>
      <c r="U15" s="5">
        <v>0.3</v>
      </c>
      <c r="V15" s="5">
        <v>0.3</v>
      </c>
      <c r="W15" s="4" t="s">
        <v>37</v>
      </c>
      <c r="X15" s="5">
        <v>0.2</v>
      </c>
      <c r="Y15" s="5">
        <v>0.2</v>
      </c>
      <c r="Z15" s="5">
        <v>0.4</v>
      </c>
      <c r="AA15" s="5">
        <v>0.2</v>
      </c>
      <c r="AB15">
        <v>641.14</v>
      </c>
    </row>
    <row r="16" spans="1:28" x14ac:dyDescent="0.35">
      <c r="A16" s="3" t="s">
        <v>33</v>
      </c>
      <c r="B16" s="3"/>
      <c r="C16" s="5">
        <v>0.2</v>
      </c>
      <c r="D16" s="5">
        <v>0.3</v>
      </c>
      <c r="E16" s="5">
        <v>0.4</v>
      </c>
      <c r="F16" s="5">
        <v>0.9</v>
      </c>
      <c r="G16" s="5">
        <v>0.3</v>
      </c>
      <c r="H16" s="5">
        <v>0.7</v>
      </c>
      <c r="I16" s="5">
        <v>0.8</v>
      </c>
      <c r="J16" s="5">
        <v>0.1</v>
      </c>
      <c r="K16" s="5">
        <v>0.8</v>
      </c>
      <c r="L16" s="5">
        <v>0.3</v>
      </c>
      <c r="M16" s="5">
        <v>0.4</v>
      </c>
      <c r="N16" s="5">
        <v>0.2</v>
      </c>
      <c r="O16" s="5">
        <v>0.3</v>
      </c>
      <c r="P16" s="5">
        <v>0.2</v>
      </c>
      <c r="Q16" s="5">
        <v>0.7</v>
      </c>
      <c r="R16" s="3" t="s">
        <v>33</v>
      </c>
      <c r="S16" s="5">
        <v>0.3</v>
      </c>
      <c r="T16" s="5">
        <v>1</v>
      </c>
      <c r="U16" s="5">
        <v>0.2</v>
      </c>
      <c r="V16" s="5">
        <v>0.3</v>
      </c>
      <c r="W16" s="3" t="s">
        <v>33</v>
      </c>
      <c r="X16" s="5">
        <v>0.6</v>
      </c>
      <c r="Y16" s="5">
        <v>0.3</v>
      </c>
      <c r="Z16" s="5">
        <v>0.2</v>
      </c>
      <c r="AA16" s="5">
        <v>0.1</v>
      </c>
      <c r="AB16">
        <v>1127.92</v>
      </c>
    </row>
    <row r="17" spans="1:28" x14ac:dyDescent="0.35">
      <c r="A17" s="4" t="s">
        <v>57</v>
      </c>
      <c r="B17" s="4"/>
      <c r="C17" s="3">
        <v>0.6</v>
      </c>
      <c r="D17" s="3">
        <v>0.8</v>
      </c>
      <c r="E17" s="3">
        <v>0.9</v>
      </c>
      <c r="F17" s="3">
        <v>0.3</v>
      </c>
      <c r="G17" s="3">
        <v>0.1</v>
      </c>
      <c r="H17" s="3">
        <v>0.3</v>
      </c>
      <c r="I17" s="3">
        <v>0.9</v>
      </c>
      <c r="J17" s="3">
        <v>0.1</v>
      </c>
      <c r="K17" s="3">
        <v>1</v>
      </c>
      <c r="L17" s="3">
        <v>0.8</v>
      </c>
      <c r="M17" s="3">
        <v>0.1</v>
      </c>
      <c r="N17" s="3">
        <v>0.1</v>
      </c>
      <c r="O17" s="3">
        <v>0.2</v>
      </c>
      <c r="P17" s="3">
        <v>0.7</v>
      </c>
      <c r="Q17" s="3">
        <v>1</v>
      </c>
      <c r="R17" s="4" t="s">
        <v>57</v>
      </c>
      <c r="S17" s="3">
        <v>0.3</v>
      </c>
      <c r="T17" s="3">
        <v>0.9</v>
      </c>
      <c r="U17" s="3">
        <v>0.3</v>
      </c>
      <c r="V17" s="3">
        <v>0.2</v>
      </c>
      <c r="W17" s="4" t="s">
        <v>57</v>
      </c>
      <c r="X17" s="3">
        <v>0.1</v>
      </c>
      <c r="Y17" s="3">
        <v>0.3</v>
      </c>
      <c r="Z17" s="3">
        <v>0.4</v>
      </c>
      <c r="AA17" s="3">
        <v>0.2</v>
      </c>
      <c r="AB17">
        <v>803.62</v>
      </c>
    </row>
    <row r="18" spans="1:28" x14ac:dyDescent="0.35">
      <c r="A18" s="18" t="s">
        <v>43</v>
      </c>
      <c r="B18" s="18"/>
      <c r="C18" s="5">
        <v>0.1</v>
      </c>
      <c r="D18" s="5">
        <v>0.3</v>
      </c>
      <c r="E18" s="5">
        <v>0.6</v>
      </c>
      <c r="F18" s="5">
        <v>0.8</v>
      </c>
      <c r="G18" s="5">
        <v>0.1</v>
      </c>
      <c r="H18" s="5">
        <v>0.6</v>
      </c>
      <c r="I18" s="5">
        <v>0.8</v>
      </c>
      <c r="J18" s="5">
        <v>0.5</v>
      </c>
      <c r="K18" s="5">
        <v>0.5</v>
      </c>
      <c r="L18" s="5">
        <v>0.4</v>
      </c>
      <c r="M18" s="5">
        <v>0.3</v>
      </c>
      <c r="N18" s="5">
        <v>0.3</v>
      </c>
      <c r="O18" s="5">
        <v>0.3</v>
      </c>
      <c r="P18" s="5">
        <v>0.5</v>
      </c>
      <c r="Q18" s="5">
        <v>0.6</v>
      </c>
      <c r="R18" s="18" t="s">
        <v>43</v>
      </c>
      <c r="S18" s="5">
        <v>0.3</v>
      </c>
      <c r="T18" s="5">
        <v>0.8</v>
      </c>
      <c r="U18" s="5">
        <v>0.1</v>
      </c>
      <c r="V18" s="5">
        <v>0.1</v>
      </c>
      <c r="W18" s="18" t="s">
        <v>43</v>
      </c>
      <c r="X18" s="5">
        <v>0.7</v>
      </c>
      <c r="Y18" s="5">
        <v>0.1</v>
      </c>
      <c r="Z18" s="5">
        <v>0.4</v>
      </c>
      <c r="AA18" s="5">
        <v>0.1</v>
      </c>
      <c r="AB18">
        <v>939.92</v>
      </c>
    </row>
    <row r="19" spans="1:28" x14ac:dyDescent="0.35">
      <c r="A19" s="3" t="s">
        <v>42</v>
      </c>
      <c r="B19" s="3"/>
      <c r="C19" s="6">
        <v>0.3</v>
      </c>
      <c r="D19" s="6">
        <v>0.5</v>
      </c>
      <c r="E19" s="6">
        <v>0.8</v>
      </c>
      <c r="F19" s="6">
        <v>0.5</v>
      </c>
      <c r="G19" s="6">
        <v>0.6</v>
      </c>
      <c r="H19" s="6">
        <v>0.4</v>
      </c>
      <c r="I19" s="6">
        <v>0.4</v>
      </c>
      <c r="J19" s="6">
        <v>0.1</v>
      </c>
      <c r="K19" s="6">
        <v>0.7</v>
      </c>
      <c r="L19" s="6">
        <v>0.4</v>
      </c>
      <c r="M19" s="6">
        <v>0.3</v>
      </c>
      <c r="N19" s="6">
        <v>0.1</v>
      </c>
      <c r="O19" s="6">
        <v>0.5</v>
      </c>
      <c r="P19" s="6">
        <v>0.4</v>
      </c>
      <c r="Q19" s="6">
        <v>0.6</v>
      </c>
      <c r="R19" s="3" t="s">
        <v>42</v>
      </c>
      <c r="S19" s="6">
        <v>0.3</v>
      </c>
      <c r="T19" s="6">
        <v>1</v>
      </c>
      <c r="U19" s="6">
        <v>0.1</v>
      </c>
      <c r="V19" s="6">
        <v>0.2</v>
      </c>
      <c r="W19" s="3" t="s">
        <v>42</v>
      </c>
      <c r="X19" s="6">
        <v>0.2</v>
      </c>
      <c r="Y19" s="6">
        <v>0.2</v>
      </c>
      <c r="Z19" s="6">
        <v>0.5</v>
      </c>
      <c r="AA19" s="6">
        <v>0.1</v>
      </c>
      <c r="AB19">
        <v>771.81</v>
      </c>
    </row>
    <row r="20" spans="1:28" x14ac:dyDescent="0.35">
      <c r="A20" s="3" t="s">
        <v>36</v>
      </c>
      <c r="B20" s="3"/>
      <c r="C20" s="6">
        <v>0.6</v>
      </c>
      <c r="D20" s="6">
        <v>0.6</v>
      </c>
      <c r="E20" s="6">
        <v>0.9</v>
      </c>
      <c r="F20" s="6">
        <v>0.9</v>
      </c>
      <c r="G20" s="6">
        <v>0.6</v>
      </c>
      <c r="H20" s="6">
        <v>0.3</v>
      </c>
      <c r="I20" s="6">
        <v>0.4</v>
      </c>
      <c r="J20" s="6">
        <v>0.3</v>
      </c>
      <c r="K20" s="6">
        <v>0.3</v>
      </c>
      <c r="L20" s="6">
        <v>0.3</v>
      </c>
      <c r="M20" s="6">
        <v>0.1</v>
      </c>
      <c r="N20" s="6">
        <v>0.1</v>
      </c>
      <c r="O20" s="6">
        <v>0.4</v>
      </c>
      <c r="P20" s="6">
        <v>0.4</v>
      </c>
      <c r="Q20" s="6">
        <v>0.8</v>
      </c>
      <c r="R20" s="3" t="s">
        <v>36</v>
      </c>
      <c r="S20" s="6">
        <v>0.4</v>
      </c>
      <c r="T20" s="6">
        <v>0.9</v>
      </c>
      <c r="U20" s="6">
        <v>0.4</v>
      </c>
      <c r="V20" s="6">
        <v>0.3</v>
      </c>
      <c r="W20" s="3" t="s">
        <v>36</v>
      </c>
      <c r="X20" s="6">
        <v>0.5</v>
      </c>
      <c r="Y20" s="6">
        <v>0.2</v>
      </c>
      <c r="Z20" s="6">
        <v>0.8</v>
      </c>
      <c r="AA20" s="6">
        <v>0.4</v>
      </c>
      <c r="AB20">
        <v>1266.79</v>
      </c>
    </row>
    <row r="21" spans="1:28" x14ac:dyDescent="0.35">
      <c r="A21" s="4" t="s">
        <v>55</v>
      </c>
      <c r="B21" s="4"/>
      <c r="C21" s="3">
        <v>0.2</v>
      </c>
      <c r="D21" s="3">
        <v>0.2</v>
      </c>
      <c r="E21" s="3">
        <v>0.7</v>
      </c>
      <c r="F21" s="3">
        <v>0.5</v>
      </c>
      <c r="G21" s="3">
        <v>0.6</v>
      </c>
      <c r="H21" s="3">
        <v>0.3</v>
      </c>
      <c r="I21" s="3">
        <v>0.6</v>
      </c>
      <c r="J21" s="3">
        <v>0.2</v>
      </c>
      <c r="K21" s="3">
        <v>0.6</v>
      </c>
      <c r="L21" s="3">
        <v>0.5</v>
      </c>
      <c r="M21" s="3">
        <v>0.5</v>
      </c>
      <c r="N21" s="3">
        <v>0.2</v>
      </c>
      <c r="O21" s="3">
        <v>0.8</v>
      </c>
      <c r="P21" s="3">
        <v>0.4</v>
      </c>
      <c r="Q21" s="3">
        <v>0.6</v>
      </c>
      <c r="R21" s="4" t="s">
        <v>55</v>
      </c>
      <c r="S21" s="3">
        <v>0.3</v>
      </c>
      <c r="T21" s="3">
        <v>0.6</v>
      </c>
      <c r="U21" s="3">
        <v>0.3</v>
      </c>
      <c r="V21" s="3">
        <v>0.4</v>
      </c>
      <c r="W21" s="4" t="s">
        <v>55</v>
      </c>
      <c r="X21" s="3">
        <v>0.5</v>
      </c>
      <c r="Y21" s="3">
        <v>0.3</v>
      </c>
      <c r="Z21" s="3">
        <v>0.2</v>
      </c>
      <c r="AA21" s="3">
        <v>0.1</v>
      </c>
      <c r="AB21">
        <v>828.46</v>
      </c>
    </row>
    <row r="22" spans="1:28" x14ac:dyDescent="0.35">
      <c r="A22" s="3" t="s">
        <v>34</v>
      </c>
      <c r="B22" s="3"/>
      <c r="C22" s="6">
        <v>0.7</v>
      </c>
      <c r="D22" s="6">
        <v>0.9</v>
      </c>
      <c r="E22" s="6">
        <v>0.7</v>
      </c>
      <c r="F22" s="6">
        <v>0.3</v>
      </c>
      <c r="G22" s="6">
        <v>0.9</v>
      </c>
      <c r="H22" s="6">
        <v>0.2</v>
      </c>
      <c r="I22" s="6">
        <v>0.6</v>
      </c>
      <c r="J22" s="6">
        <v>0.7</v>
      </c>
      <c r="K22" s="6">
        <v>0.4</v>
      </c>
      <c r="L22" s="6">
        <v>0.6</v>
      </c>
      <c r="M22" s="6">
        <v>0.4</v>
      </c>
      <c r="N22" s="6">
        <v>0.7</v>
      </c>
      <c r="O22" s="6">
        <v>0.7</v>
      </c>
      <c r="P22" s="6">
        <v>0.5</v>
      </c>
      <c r="Q22" s="6">
        <v>0.4</v>
      </c>
      <c r="R22" s="3" t="s">
        <v>34</v>
      </c>
      <c r="S22" s="6">
        <v>0.4</v>
      </c>
      <c r="T22" s="6">
        <v>0.7</v>
      </c>
      <c r="U22" s="6">
        <v>0.6</v>
      </c>
      <c r="V22" s="6">
        <v>0.4</v>
      </c>
      <c r="W22" s="3" t="s">
        <v>34</v>
      </c>
      <c r="X22" s="6">
        <v>0.5</v>
      </c>
      <c r="Y22" s="6">
        <v>0.3</v>
      </c>
      <c r="Z22" s="6">
        <v>0.7</v>
      </c>
      <c r="AA22" s="6">
        <v>0.5</v>
      </c>
      <c r="AB22">
        <v>1250.0999999999999</v>
      </c>
    </row>
    <row r="23" spans="1:28" x14ac:dyDescent="0.35">
      <c r="A23" s="3" t="s">
        <v>58</v>
      </c>
      <c r="B23" s="3"/>
      <c r="C23" s="4">
        <v>0.3</v>
      </c>
      <c r="D23" s="4">
        <v>0.2</v>
      </c>
      <c r="E23" s="4">
        <v>0.9</v>
      </c>
      <c r="F23" s="4">
        <v>0.2</v>
      </c>
      <c r="G23" s="4">
        <v>0.6</v>
      </c>
      <c r="H23" s="4">
        <v>0.9</v>
      </c>
      <c r="I23" s="4">
        <v>1</v>
      </c>
      <c r="J23" s="4">
        <v>0.3</v>
      </c>
      <c r="K23" s="4">
        <v>0.5</v>
      </c>
      <c r="L23" s="4">
        <v>0.2</v>
      </c>
      <c r="M23" s="4">
        <v>0.2</v>
      </c>
      <c r="N23" s="4">
        <v>0.3</v>
      </c>
      <c r="O23" s="4">
        <v>0.8</v>
      </c>
      <c r="P23" s="4">
        <v>0.8</v>
      </c>
      <c r="Q23" s="4">
        <v>0.9</v>
      </c>
      <c r="R23" s="3" t="s">
        <v>58</v>
      </c>
      <c r="S23" s="4">
        <v>0.2</v>
      </c>
      <c r="T23" s="4">
        <v>0.2</v>
      </c>
      <c r="U23" s="4">
        <v>0.3</v>
      </c>
      <c r="V23" s="4">
        <v>0.5</v>
      </c>
      <c r="W23" s="3" t="s">
        <v>58</v>
      </c>
      <c r="X23" s="4">
        <v>0.1</v>
      </c>
      <c r="Y23" s="4">
        <v>0.2</v>
      </c>
      <c r="Z23" s="4">
        <v>0.4</v>
      </c>
      <c r="AA23" s="4">
        <v>0.2</v>
      </c>
      <c r="AB23">
        <v>757.59</v>
      </c>
    </row>
    <row r="24" spans="1:28" x14ac:dyDescent="0.35">
      <c r="A24" s="3" t="s">
        <v>56</v>
      </c>
      <c r="B24" s="3"/>
      <c r="C24" s="4">
        <v>0.5</v>
      </c>
      <c r="D24" s="4">
        <v>0.2</v>
      </c>
      <c r="E24" s="4">
        <v>0.7</v>
      </c>
      <c r="F24" s="4">
        <v>0.8</v>
      </c>
      <c r="G24" s="4">
        <v>0.3</v>
      </c>
      <c r="H24" s="4">
        <v>0.7</v>
      </c>
      <c r="I24" s="4">
        <v>0.6</v>
      </c>
      <c r="J24" s="4">
        <v>0.5</v>
      </c>
      <c r="K24" s="4">
        <v>0.5</v>
      </c>
      <c r="L24" s="4">
        <v>0.2</v>
      </c>
      <c r="M24" s="4">
        <v>0.2</v>
      </c>
      <c r="N24" s="4">
        <v>0.8</v>
      </c>
      <c r="O24" s="4">
        <v>0.3</v>
      </c>
      <c r="P24" s="4">
        <v>0.5</v>
      </c>
      <c r="Q24" s="4">
        <v>0.9</v>
      </c>
      <c r="R24" s="3" t="s">
        <v>56</v>
      </c>
      <c r="S24" s="4">
        <v>0.3</v>
      </c>
      <c r="T24" s="4">
        <v>0.5</v>
      </c>
      <c r="U24" s="4">
        <v>0.2</v>
      </c>
      <c r="V24" s="4">
        <v>0.3</v>
      </c>
      <c r="W24" s="3" t="s">
        <v>56</v>
      </c>
      <c r="X24" s="4">
        <v>0.5</v>
      </c>
      <c r="Y24" s="4">
        <v>0.1</v>
      </c>
      <c r="Z24" s="4">
        <v>0.1</v>
      </c>
      <c r="AA24" s="4">
        <v>0.1</v>
      </c>
      <c r="AB24">
        <v>1394.13</v>
      </c>
    </row>
    <row r="25" spans="1:28" x14ac:dyDescent="0.35">
      <c r="A25" s="3" t="s">
        <v>44</v>
      </c>
      <c r="B25" s="3"/>
      <c r="C25" s="6">
        <v>0.6</v>
      </c>
      <c r="D25" s="6">
        <v>0.4</v>
      </c>
      <c r="E25" s="6">
        <v>0.9</v>
      </c>
      <c r="F25" s="6">
        <v>0.7</v>
      </c>
      <c r="G25" s="6">
        <v>0.8</v>
      </c>
      <c r="H25" s="6">
        <v>0.4</v>
      </c>
      <c r="I25" s="6">
        <v>0.8</v>
      </c>
      <c r="J25" s="6">
        <v>0.6</v>
      </c>
      <c r="K25" s="6">
        <v>0.7</v>
      </c>
      <c r="L25" s="6">
        <v>0.5</v>
      </c>
      <c r="M25" s="6">
        <v>0.5</v>
      </c>
      <c r="N25" s="6">
        <v>0.8</v>
      </c>
      <c r="O25" s="6">
        <v>0.6</v>
      </c>
      <c r="P25" s="6">
        <v>0.2</v>
      </c>
      <c r="Q25" s="6">
        <v>0.6</v>
      </c>
      <c r="R25" s="3" t="s">
        <v>44</v>
      </c>
      <c r="S25" s="6">
        <v>0.4</v>
      </c>
      <c r="T25" s="6">
        <v>0.9</v>
      </c>
      <c r="U25" s="6">
        <v>0.4</v>
      </c>
      <c r="V25" s="6">
        <v>0.2</v>
      </c>
      <c r="W25" s="3" t="s">
        <v>44</v>
      </c>
      <c r="X25" s="6">
        <v>0.8</v>
      </c>
      <c r="Y25" s="6">
        <v>0.6</v>
      </c>
      <c r="Z25" s="6">
        <v>0.8</v>
      </c>
      <c r="AA25" s="6">
        <v>0.4</v>
      </c>
      <c r="AB25">
        <v>1333.71</v>
      </c>
    </row>
    <row r="26" spans="1:28" x14ac:dyDescent="0.35">
      <c r="A26" s="3" t="s">
        <v>54</v>
      </c>
      <c r="B26" s="3"/>
      <c r="C26" s="4">
        <v>0.2</v>
      </c>
      <c r="D26" s="4">
        <v>0.6</v>
      </c>
      <c r="E26" s="4">
        <v>0.8</v>
      </c>
      <c r="F26" s="4">
        <v>0.3</v>
      </c>
      <c r="G26" s="4">
        <v>0.6</v>
      </c>
      <c r="H26" s="4">
        <v>0.1</v>
      </c>
      <c r="I26" s="4">
        <v>0.4</v>
      </c>
      <c r="J26" s="4">
        <v>0.5</v>
      </c>
      <c r="K26" s="4">
        <v>0.5</v>
      </c>
      <c r="L26" s="4">
        <v>0.1</v>
      </c>
      <c r="M26" s="4">
        <v>0.1</v>
      </c>
      <c r="N26" s="4">
        <v>0.4</v>
      </c>
      <c r="O26" s="4">
        <v>0.3</v>
      </c>
      <c r="P26" s="4">
        <v>0.3</v>
      </c>
      <c r="Q26" s="4">
        <v>0.9</v>
      </c>
      <c r="R26" s="3" t="s">
        <v>54</v>
      </c>
      <c r="S26" s="4">
        <v>0.4</v>
      </c>
      <c r="T26" s="4">
        <v>0.8</v>
      </c>
      <c r="U26" s="4">
        <v>0.9</v>
      </c>
      <c r="V26" s="4">
        <v>0.3</v>
      </c>
      <c r="W26" s="3" t="s">
        <v>54</v>
      </c>
      <c r="X26" s="4">
        <v>0.5</v>
      </c>
      <c r="Y26" s="4">
        <v>0.3</v>
      </c>
      <c r="Z26" s="4">
        <v>0.9</v>
      </c>
      <c r="AA26" s="4">
        <v>0.1</v>
      </c>
      <c r="AB26">
        <v>1200.1400000000001</v>
      </c>
    </row>
    <row r="27" spans="1:28" x14ac:dyDescent="0.35">
      <c r="A27" s="17" t="s">
        <v>40</v>
      </c>
      <c r="B27" s="17"/>
      <c r="C27" s="6">
        <v>0.4</v>
      </c>
      <c r="D27" s="6">
        <v>0.3</v>
      </c>
      <c r="E27" s="6">
        <v>0.8</v>
      </c>
      <c r="F27" s="6">
        <v>0.5</v>
      </c>
      <c r="G27" s="6">
        <v>0.7</v>
      </c>
      <c r="H27" s="6">
        <v>0.2</v>
      </c>
      <c r="I27" s="6">
        <v>0.4</v>
      </c>
      <c r="J27" s="6">
        <v>0.6</v>
      </c>
      <c r="K27" s="6">
        <v>0.3</v>
      </c>
      <c r="L27" s="6">
        <v>0.3</v>
      </c>
      <c r="M27" s="6">
        <v>0.4</v>
      </c>
      <c r="N27" s="6">
        <v>0.4</v>
      </c>
      <c r="O27" s="6">
        <v>0.7</v>
      </c>
      <c r="P27" s="6">
        <v>0.2</v>
      </c>
      <c r="Q27" s="6">
        <v>0.6</v>
      </c>
      <c r="R27" s="17" t="s">
        <v>40</v>
      </c>
      <c r="S27" s="6">
        <v>0.4</v>
      </c>
      <c r="T27" s="6">
        <v>0.5</v>
      </c>
      <c r="U27" s="6">
        <v>0.3</v>
      </c>
      <c r="V27" s="6">
        <v>0.5</v>
      </c>
      <c r="W27" s="17" t="s">
        <v>40</v>
      </c>
      <c r="X27" s="6">
        <v>0.2</v>
      </c>
      <c r="Y27" s="6">
        <v>0.3</v>
      </c>
      <c r="Z27" s="6">
        <v>0.5</v>
      </c>
      <c r="AA27" s="6">
        <v>0.3</v>
      </c>
      <c r="AB27">
        <v>1276.5</v>
      </c>
    </row>
    <row r="28" spans="1:28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8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8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8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8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2022-03-29T14:45:06Z</dcterms:modified>
</cp:coreProperties>
</file>