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03CT/"/>
    </mc:Choice>
  </mc:AlternateContent>
  <xr:revisionPtr revIDLastSave="0" documentId="13_ncr:40009_{BC62F704-079C-4D5E-90ED-718C31BDDD1F}" xr6:coauthVersionLast="47" xr6:coauthVersionMax="47" xr10:uidLastSave="{00000000-0000-0000-0000-000000000000}"/>
  <bookViews>
    <workbookView xWindow="-110" yWindow="490" windowWidth="19420" windowHeight="10420"/>
  </bookViews>
  <sheets>
    <sheet name="resultats_RT_sub-03CT (2)" sheetId="2" r:id="rId1"/>
    <sheet name="resultats_RT_sub-03CT" sheetId="1" r:id="rId2"/>
  </sheets>
  <definedNames>
    <definedName name="DonnéesExternes_1" localSheetId="0" hidden="1">'resultats_RT_sub-03CT (2)'!$A$1:$M$11</definedName>
  </definedNames>
  <calcPr calcId="0"/>
</workbook>
</file>

<file path=xl/calcChain.xml><?xml version="1.0" encoding="utf-8"?>
<calcChain xmlns="http://schemas.openxmlformats.org/spreadsheetml/2006/main">
  <c r="B17" i="2" l="1"/>
  <c r="B16" i="2"/>
  <c r="E12" i="2"/>
  <c r="D13" i="2"/>
  <c r="D14" i="2" s="1"/>
  <c r="C14" i="2"/>
  <c r="E14" i="2"/>
  <c r="F14" i="2"/>
  <c r="G14" i="2"/>
  <c r="H14" i="2"/>
  <c r="I14" i="2"/>
  <c r="J14" i="2"/>
  <c r="K14" i="2"/>
  <c r="L14" i="2"/>
  <c r="M14" i="2"/>
  <c r="B14" i="2"/>
  <c r="C13" i="2"/>
  <c r="E13" i="2"/>
  <c r="F13" i="2"/>
  <c r="G13" i="2"/>
  <c r="H13" i="2"/>
  <c r="I13" i="2"/>
  <c r="J13" i="2"/>
  <c r="K13" i="2"/>
  <c r="L13" i="2"/>
  <c r="M13" i="2"/>
  <c r="B13" i="2"/>
  <c r="C12" i="2"/>
  <c r="D12" i="2"/>
  <c r="F12" i="2"/>
  <c r="G12" i="2"/>
  <c r="H12" i="2"/>
  <c r="I12" i="2"/>
  <c r="J12" i="2"/>
  <c r="K12" i="2"/>
  <c r="L12" i="2"/>
  <c r="M12" i="2"/>
  <c r="B12" i="2"/>
</calcChain>
</file>

<file path=xl/connections.xml><?xml version="1.0" encoding="utf-8"?>
<connections xmlns="http://schemas.openxmlformats.org/spreadsheetml/2006/main">
  <connection id="1" keepAlive="1" name="Requête - resultats_RT_sub-03CT" description="Connexion à la requête « resultats_RT_sub-03CT » dans le classeur." type="5" refreshedVersion="7" background="1" saveData="1">
    <dbPr connection="Provider=Microsoft.Mashup.OleDb.1;Data Source=$Workbook$;Location=resultats_RT_sub-03CT;Extended Properties=&quot;&quot;" command="SELECT * FROM [resultats_RT_sub-03CT]"/>
  </connection>
</connections>
</file>

<file path=xl/sharedStrings.xml><?xml version="1.0" encoding="utf-8"?>
<sst xmlns="http://schemas.openxmlformats.org/spreadsheetml/2006/main" count="39" uniqueCount="38">
  <si>
    <t>Essai,Haut 0.2,Haut 0.5,Haut 0.8,Bas 0.2,Bas 0.5,Bas 0.8,Gauche 0.2,Gauche 0.5,Gauche 0.8,Droite 0.2,Droite 0.5,Droite 0.8</t>
  </si>
  <si>
    <t>essai0,0.43330320017412305,0.33944479981437325,0.37262829998508096,0.4458722001872957,0.35355730005539954,0.3103920000139624,0.3660893999040127,0.2764849001541734,0.32709529995918274,0.4311923000495881,0.36853859992697835,0.311229599872604</t>
  </si>
  <si>
    <t>essai1,0.3204866999294609,0.3079317999072373,0.34137649997137487,0.3673606999218464,0.3235440000426024,0.3104286000598222,0.37036440009251237,0.3091652998700738,0.31196530000306666,0.3833015998825431,0.27444710000418127,0.3750355998054147</t>
  </si>
  <si>
    <t>essai2,0.38313700002618134,0.33878799993544817,0.3108707999344915,0.3674824999179691,0.35672849998809397,0.2772895998787135,0.34979699994437397,0.3258182001300156,0.2816864000633359,0.4953246000222862,0.3551815999671817,0.29476019996218383</t>
  </si>
  <si>
    <t>essai3,0.3350360000040382,0.33995290007442236,0.2957006001379341,0.3997844997793436,0.32256120000965893,0.2790333000011742,0.3853900998365134,0.3080897000618279,0.2949693000409752,0.3823803002014756,0.3571816999465227,0.3101700998377055</t>
  </si>
  <si>
    <t>essai4,0.46247370005585253,0.30747150001116097,0.29388479981571436,0.31974259996786714,0.338681299937889,0.3114591999910772,0.3531553999055177,0.3101218000520021,0.34417009982280433,0.3965736001264304,0.30694660008884966,0.3100612999405712</t>
  </si>
  <si>
    <t>essai5,0.3355888999067247,0.33892710017971694,0.32818219996988773,0.3682514000684023,0.3391760000959039,0.3109583000186831,0.36984500009566545,0.31054190010763705,0.29704850004054606,0.3362787999212742,0.28993199998512864,0.32628179993480444</t>
  </si>
  <si>
    <t>essai6,0.35207380005158484,0.3553340001963079,0.35938150016590953,0.4002389998640865,0.29218370001763105,0.29453009995631874,0.3546935999765992,0.31007030000910163,0.28142879996448755,0.36767830001190305,0.3404254000633955,0.3104871001560241</t>
  </si>
  <si>
    <t>essai7,0.33596709999255836,0.33905320009216666,0.2948066000826657,0.33587339986115694,0.2911211000755429,0.32702590012922883,0.338569900020957,0.32568159978836775,0.28038919996470213,0.35079380008392036,0.35564359999261796,0.29377170000225306</t>
  </si>
  <si>
    <t>essai8,0.3832066999748349,0.3080686000175774,0.30986279994249344,0.3685830000322312,0.30785130010917783,0.2794168998952955,0.33839579997584224,0.3093296999577433,0.29610939999110997,0.3518697000108659,0.3708930998109281,0.2955210998188704</t>
  </si>
  <si>
    <t>essai9,0.3516476999502629,0.32340669981203973,0.3274626999627799,0.3524912998545915,0.2894238999579102,0.30976830003783107,0.32179429987445474,0.31077080010436475,0.2804725000169128,0.32043379987590015,0.40391680016182363,0.2871372001245618</t>
  </si>
  <si>
    <t>Essai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</si>
  <si>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</si>
  <si>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</si>
  <si>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</si>
  <si>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</si>
  <si>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</si>
  <si>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</si>
  <si>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</si>
  <si>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</si>
  <si>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</si>
  <si>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</si>
  <si>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Haut 0,2</t>
  </si>
  <si>
    <t>Haut 0,5</t>
  </si>
  <si>
    <t>Haut 0,8</t>
  </si>
  <si>
    <t>Bas 0,2</t>
  </si>
  <si>
    <t>Bas 0,5</t>
  </si>
  <si>
    <t>Bas 0,8</t>
  </si>
  <si>
    <t>Gauche 0,2</t>
  </si>
  <si>
    <t>Gauche 0,5</t>
  </si>
  <si>
    <t>Gauche 0,8</t>
  </si>
  <si>
    <t>Droite 0,2</t>
  </si>
  <si>
    <t>Droite 0,5</t>
  </si>
  <si>
    <t>Droite 0,8</t>
  </si>
  <si>
    <t>Moyenne</t>
  </si>
  <si>
    <t>CV</t>
  </si>
  <si>
    <t>ET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</si>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</sst>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Essai" tableColumnId="1"/>
      <queryTableField id="2" name="Haut 0.2" tableColumnId="2"/>
      <queryTableField id="3" name="Haut 0.5" tableColumnId="3"/>
      <queryTableField id="4" name="Haut 0.8" tableColumnId="4"/>
      <queryTableField id="5" name="Bas 0.2" tableColumnId="5"/>
      <queryTableField id="6" name="Bas 0.5" tableColumnId="6"/>
      <queryTableField id="7" name="Bas 0.8" tableColumnId="7"/>
      <queryTableField id="8" name="Gauche 0.2" tableColumnId="8"/>
      <queryTableField id="9" name="Gauche 0.5" tableColumnId="9"/>
      <queryTableField id="10" name="Gauche 0.8" tableColumnId="10"/>
      <queryTableField id="11" name="Droite 0.2" tableColumnId="11"/>
      <queryTableField id="12" name="Droite 0.5" tableColumnId="12"/>
      <queryTableField id="13" name="Droite 0.8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ats_RT_sub_03CT" displayName="resultats_RT_sub_03CT" ref="A1:M12" tableType="queryTable" totalsRowCount="1">
  <autoFilter ref="A1:M11"/>
  <tableColumns count="13">
    <tableColumn id="1" uniqueName="1" name="Essai" totalsRowLabel="Moyenne" queryTableFieldId="1" dataDxfId="12" totalsRowDxfId="25"/>
    <tableColumn id="2" uniqueName="2" name="Haut 0,2" totalsRowFunction="custom" queryTableFieldId="2" dataDxfId="11" totalsRowDxfId="24">
      <totalsRowFormula>AVERAGE(resultats_RT_sub_03CT[Haut 0,2])</totalsRowFormula>
    </tableColumn>
    <tableColumn id="3" uniqueName="3" name="Haut 0,5" totalsRowFunction="custom" queryTableFieldId="3" dataDxfId="10" totalsRowDxfId="23">
      <totalsRowFormula>AVERAGE(resultats_RT_sub_03CT[Haut 0,5])</totalsRowFormula>
    </tableColumn>
    <tableColumn id="4" uniqueName="4" name="Haut 0,8" totalsRowFunction="custom" queryTableFieldId="4" dataDxfId="9" totalsRowDxfId="22">
      <totalsRowFormula>AVERAGE(resultats_RT_sub_03CT[Haut 0,8])</totalsRowFormula>
    </tableColumn>
    <tableColumn id="5" uniqueName="5" name="Bas 0,2" totalsRowFunction="custom" queryTableFieldId="5" dataDxfId="8" totalsRowDxfId="21">
      <totalsRowFormula>AVERAGE(resultats_RT_sub_03CT[Bas 0,2])</totalsRowFormula>
    </tableColumn>
    <tableColumn id="6" uniqueName="6" name="Bas 0,5" totalsRowFunction="custom" queryTableFieldId="6" dataDxfId="7" totalsRowDxfId="20">
      <totalsRowFormula>AVERAGE(resultats_RT_sub_03CT[Bas 0,5])</totalsRowFormula>
    </tableColumn>
    <tableColumn id="7" uniqueName="7" name="Bas 0,8" totalsRowFunction="custom" queryTableFieldId="7" dataDxfId="6" totalsRowDxfId="19">
      <totalsRowFormula>AVERAGE(resultats_RT_sub_03CT[Bas 0,8])</totalsRowFormula>
    </tableColumn>
    <tableColumn id="8" uniqueName="8" name="Gauche 0,2" totalsRowFunction="custom" queryTableFieldId="8" dataDxfId="5" totalsRowDxfId="18">
      <totalsRowFormula>AVERAGE(resultats_RT_sub_03CT[Gauche 0,2])</totalsRowFormula>
    </tableColumn>
    <tableColumn id="9" uniqueName="9" name="Gauche 0,5" totalsRowFunction="custom" queryTableFieldId="9" dataDxfId="4" totalsRowDxfId="17">
      <totalsRowFormula>AVERAGE(resultats_RT_sub_03CT[Gauche 0,5])</totalsRowFormula>
    </tableColumn>
    <tableColumn id="10" uniqueName="10" name="Gauche 0,8" totalsRowFunction="custom" queryTableFieldId="10" dataDxfId="3" totalsRowDxfId="16">
      <totalsRowFormula>AVERAGE(resultats_RT_sub_03CT[Gauche 0,8])</totalsRowFormula>
    </tableColumn>
    <tableColumn id="11" uniqueName="11" name="Droite 0,2" totalsRowFunction="custom" queryTableFieldId="11" dataDxfId="2" totalsRowDxfId="15">
      <totalsRowFormula>AVERAGE(resultats_RT_sub_03CT[Droite 0,2])</totalsRowFormula>
    </tableColumn>
    <tableColumn id="12" uniqueName="12" name="Droite 0,5" totalsRowFunction="custom" queryTableFieldId="12" dataDxfId="1" totalsRowDxfId="14">
      <totalsRowFormula>AVERAGE(resultats_RT_sub_03CT[Droite 0,5])</totalsRowFormula>
    </tableColumn>
    <tableColumn id="13" uniqueName="13" name="Droite 0,8" totalsRowFunction="custom" queryTableFieldId="13" dataDxfId="0" totalsRowDxfId="13">
      <totalsRowFormula>AVERAGE(resultats_RT_sub_03CT[Droite 0,8])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C15" sqref="C15"/>
    </sheetView>
  </sheetViews>
  <sheetFormatPr baseColWidth="10" defaultRowHeight="14.5" x14ac:dyDescent="0.35"/>
  <cols>
    <col min="1" max="1" width="7.1796875" bestFit="1" customWidth="1"/>
    <col min="2" max="13" width="19.453125" bestFit="1" customWidth="1"/>
  </cols>
  <sheetData>
    <row r="1" spans="1:13" x14ac:dyDescent="0.35">
      <c r="A1" t="s">
        <v>11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5">
      <c r="A2" s="1" t="s">
        <v>12</v>
      </c>
      <c r="B2" s="2">
        <v>0.43330320017412299</v>
      </c>
      <c r="C2" s="2">
        <v>0.33944479981437298</v>
      </c>
      <c r="D2" s="2">
        <v>0.37262829998508001</v>
      </c>
      <c r="E2" s="2">
        <v>0.44587220018729501</v>
      </c>
      <c r="F2" s="2">
        <v>0.35355730005539898</v>
      </c>
      <c r="G2" s="2">
        <v>0.310392000013962</v>
      </c>
      <c r="H2" s="2">
        <v>0.36608939990401201</v>
      </c>
      <c r="I2" s="2">
        <v>0.27648490015417299</v>
      </c>
      <c r="J2" s="2">
        <v>0.32709529995918202</v>
      </c>
      <c r="K2" s="2">
        <v>0.43119230004958797</v>
      </c>
      <c r="L2" s="2">
        <v>0.36853859992697802</v>
      </c>
      <c r="M2" s="2">
        <v>0.31122959987260401</v>
      </c>
    </row>
    <row r="3" spans="1:13" x14ac:dyDescent="0.35">
      <c r="A3" s="1" t="s">
        <v>13</v>
      </c>
      <c r="B3" s="2">
        <v>0.32048669992945999</v>
      </c>
      <c r="C3" s="2">
        <v>0.30793179990723701</v>
      </c>
      <c r="D3" s="2">
        <v>0.34137649997137398</v>
      </c>
      <c r="E3" s="2">
        <v>0.367360699921846</v>
      </c>
      <c r="F3" s="2">
        <v>0.32354400004260198</v>
      </c>
      <c r="G3" s="2">
        <v>0.31042860005982198</v>
      </c>
      <c r="H3" s="2">
        <v>0.37036440009251198</v>
      </c>
      <c r="I3" s="2">
        <v>0.30916529987007302</v>
      </c>
      <c r="J3" s="2">
        <v>0.31196530000306599</v>
      </c>
      <c r="K3" s="2">
        <v>0.38330159988254298</v>
      </c>
      <c r="L3" s="2">
        <v>0.27444710000418099</v>
      </c>
      <c r="M3" s="2">
        <v>0.37503559980541401</v>
      </c>
    </row>
    <row r="4" spans="1:13" x14ac:dyDescent="0.35">
      <c r="A4" s="1" t="s">
        <v>14</v>
      </c>
      <c r="B4" s="2">
        <v>0.38313700002618101</v>
      </c>
      <c r="C4" s="2">
        <v>0.338787999935448</v>
      </c>
      <c r="D4" s="2">
        <v>0.31087079993449102</v>
      </c>
      <c r="E4" s="2">
        <v>0.367482499917969</v>
      </c>
      <c r="F4" s="2">
        <v>0.35672849998809297</v>
      </c>
      <c r="G4" s="2">
        <v>0.27728959987871299</v>
      </c>
      <c r="H4" s="2">
        <v>0.34979699994437302</v>
      </c>
      <c r="I4" s="2">
        <v>0.325818200130015</v>
      </c>
      <c r="J4" s="2">
        <v>0.28168640006333501</v>
      </c>
      <c r="K4" s="2">
        <v>0.49532460002228601</v>
      </c>
      <c r="L4" s="2">
        <v>0.35518159996718102</v>
      </c>
      <c r="M4" s="2">
        <v>0.294760199962183</v>
      </c>
    </row>
    <row r="5" spans="1:13" x14ac:dyDescent="0.35">
      <c r="A5" s="1" t="s">
        <v>15</v>
      </c>
      <c r="B5" s="2">
        <v>0.33503600000403799</v>
      </c>
      <c r="C5" s="2">
        <v>0.33995290007442203</v>
      </c>
      <c r="D5" s="2">
        <v>0.29570060013793398</v>
      </c>
      <c r="E5" s="2">
        <v>0.39978449977934299</v>
      </c>
      <c r="F5" s="2">
        <v>0.32256120000965799</v>
      </c>
      <c r="G5" s="2">
        <v>0.27903330000117399</v>
      </c>
      <c r="H5" s="2">
        <v>0.38539009983651301</v>
      </c>
      <c r="I5" s="2">
        <v>0.30808970006182701</v>
      </c>
      <c r="J5" s="2">
        <v>0.29496930004097499</v>
      </c>
      <c r="K5" s="2">
        <v>0.38238030020147501</v>
      </c>
      <c r="L5" s="2">
        <v>0.35718169994652199</v>
      </c>
      <c r="M5" s="2">
        <v>0.31017009983770499</v>
      </c>
    </row>
    <row r="6" spans="1:13" x14ac:dyDescent="0.35">
      <c r="A6" s="1" t="s">
        <v>16</v>
      </c>
      <c r="B6" s="2">
        <v>0.46247370005585198</v>
      </c>
      <c r="C6" s="2">
        <v>0.30747150001116003</v>
      </c>
      <c r="D6" s="2">
        <v>0.29388479981571403</v>
      </c>
      <c r="E6" s="2">
        <v>0.31974259996786702</v>
      </c>
      <c r="F6" s="2">
        <v>0.33868129993788898</v>
      </c>
      <c r="G6" s="2">
        <v>0.31145919999107702</v>
      </c>
      <c r="H6" s="2">
        <v>0.35315539990551698</v>
      </c>
      <c r="I6" s="2">
        <v>0.31012180005200202</v>
      </c>
      <c r="J6" s="2">
        <v>0.344170099822804</v>
      </c>
      <c r="K6" s="2">
        <v>0.39657360012643</v>
      </c>
      <c r="L6" s="2">
        <v>0.306946600088849</v>
      </c>
      <c r="M6" s="2">
        <v>0.31006129994057102</v>
      </c>
    </row>
    <row r="7" spans="1:13" x14ac:dyDescent="0.35">
      <c r="A7" s="1" t="s">
        <v>17</v>
      </c>
      <c r="B7" s="2">
        <v>0.33558889990672403</v>
      </c>
      <c r="C7" s="2">
        <v>0.338927100179716</v>
      </c>
      <c r="D7" s="2">
        <v>0.32818219996988701</v>
      </c>
      <c r="E7" s="2">
        <v>0.36825140006840201</v>
      </c>
      <c r="F7" s="2">
        <v>0.33917600009590299</v>
      </c>
      <c r="G7" s="2">
        <v>0.31095830001868302</v>
      </c>
      <c r="H7" s="2">
        <v>0.36984500009566501</v>
      </c>
      <c r="I7" s="2">
        <v>0.31054190010763699</v>
      </c>
      <c r="J7" s="2">
        <v>0.297048500040546</v>
      </c>
      <c r="K7" s="2">
        <v>0.33627879992127402</v>
      </c>
      <c r="L7" s="2">
        <v>0.28993199998512797</v>
      </c>
      <c r="M7" s="2">
        <v>0.326281799934804</v>
      </c>
    </row>
    <row r="8" spans="1:13" x14ac:dyDescent="0.35">
      <c r="A8" s="1" t="s">
        <v>18</v>
      </c>
      <c r="B8" s="2">
        <v>0.35207380005158401</v>
      </c>
      <c r="C8" s="2">
        <v>0.35533400019630701</v>
      </c>
      <c r="D8" s="2">
        <v>0.35938150016590897</v>
      </c>
      <c r="E8" s="2">
        <v>0.40023899986408601</v>
      </c>
      <c r="F8" s="2">
        <v>0.292183700017631</v>
      </c>
      <c r="G8" s="2">
        <v>0.29453009995631801</v>
      </c>
      <c r="H8" s="2">
        <v>0.35469359997659899</v>
      </c>
      <c r="I8" s="2">
        <v>0.31007030000910102</v>
      </c>
      <c r="J8" s="2">
        <v>0.281428799964487</v>
      </c>
      <c r="K8" s="2">
        <v>0.36767830001190299</v>
      </c>
      <c r="L8" s="2">
        <v>0.340425400063395</v>
      </c>
      <c r="M8" s="2">
        <v>0.31048710015602399</v>
      </c>
    </row>
    <row r="9" spans="1:13" x14ac:dyDescent="0.35">
      <c r="A9" s="1" t="s">
        <v>19</v>
      </c>
      <c r="B9" s="2">
        <v>0.33596709999255803</v>
      </c>
      <c r="C9" s="2">
        <v>0.339053200092166</v>
      </c>
      <c r="D9" s="2">
        <v>0.29480660008266502</v>
      </c>
      <c r="E9" s="2">
        <v>0.335873399861156</v>
      </c>
      <c r="F9" s="2">
        <v>0.29112110007554198</v>
      </c>
      <c r="G9" s="2">
        <v>0.327025900129228</v>
      </c>
      <c r="H9" s="2">
        <v>0.33856990002095699</v>
      </c>
      <c r="I9" s="2">
        <v>0.32568159978836703</v>
      </c>
      <c r="J9" s="2">
        <v>0.28038919996470202</v>
      </c>
      <c r="K9" s="2">
        <v>0.35079380008392003</v>
      </c>
      <c r="L9" s="2">
        <v>0.35564359999261702</v>
      </c>
      <c r="M9" s="2">
        <v>0.293771700002253</v>
      </c>
    </row>
    <row r="10" spans="1:13" x14ac:dyDescent="0.35">
      <c r="A10" s="1" t="s">
        <v>20</v>
      </c>
      <c r="B10" s="2">
        <v>0.38320669997483398</v>
      </c>
      <c r="C10" s="2">
        <v>0.30806860001757702</v>
      </c>
      <c r="D10" s="2">
        <v>0.30986279994249299</v>
      </c>
      <c r="E10" s="2">
        <v>0.36858300003223099</v>
      </c>
      <c r="F10" s="2">
        <v>0.307851300109177</v>
      </c>
      <c r="G10" s="2">
        <v>0.279416899895295</v>
      </c>
      <c r="H10" s="2">
        <v>0.33839579997584202</v>
      </c>
      <c r="I10" s="2">
        <v>0.30932969995774301</v>
      </c>
      <c r="J10" s="2">
        <v>0.29610939999110902</v>
      </c>
      <c r="K10" s="2">
        <v>0.35186970001086498</v>
      </c>
      <c r="L10" s="2">
        <v>0.370893099810928</v>
      </c>
      <c r="M10" s="2">
        <v>0.29552109981886998</v>
      </c>
    </row>
    <row r="11" spans="1:13" x14ac:dyDescent="0.35">
      <c r="A11" s="1" t="s">
        <v>21</v>
      </c>
      <c r="B11" s="2">
        <v>0.35164769995026202</v>
      </c>
      <c r="C11" s="2">
        <v>0.32340669981203901</v>
      </c>
      <c r="D11" s="2">
        <v>0.32746269996277899</v>
      </c>
      <c r="E11" s="2">
        <v>0.35249129985459099</v>
      </c>
      <c r="F11" s="2">
        <v>0.28942389995791001</v>
      </c>
      <c r="G11" s="2">
        <v>0.30976830003783101</v>
      </c>
      <c r="H11" s="2">
        <v>0.32179429987445402</v>
      </c>
      <c r="I11" s="2">
        <v>0.31077080010436398</v>
      </c>
      <c r="J11" s="2">
        <v>0.28047250001691199</v>
      </c>
      <c r="K11" s="2">
        <v>0.32043379987589998</v>
      </c>
      <c r="L11" s="2">
        <v>0.40391680016182302</v>
      </c>
      <c r="M11" s="2">
        <v>0.28713720012456101</v>
      </c>
    </row>
    <row r="12" spans="1:13" x14ac:dyDescent="0.35">
      <c r="A12" s="1" t="s">
        <v>34</v>
      </c>
      <c r="B12" s="2">
        <f>AVERAGE(resultats_RT_sub_03CT[Haut 0,2])</f>
        <v>0.36929208000656161</v>
      </c>
      <c r="C12" s="2">
        <f>AVERAGE(resultats_RT_sub_03CT[Haut 0,5])</f>
        <v>0.32983786000404447</v>
      </c>
      <c r="D12" s="2">
        <f>AVERAGE(resultats_RT_sub_03CT[Haut 0,8])</f>
        <v>0.32341567999683263</v>
      </c>
      <c r="E12" s="2">
        <f>AVERAGE(resultats_RT_sub_03CT[Bas 0,2])</f>
        <v>0.37256805994547854</v>
      </c>
      <c r="F12" s="2">
        <f>AVERAGE(resultats_RT_sub_03CT[Bas 0,5])</f>
        <v>0.32148283002898043</v>
      </c>
      <c r="G12" s="2">
        <f>AVERAGE(resultats_RT_sub_03CT[Bas 0,8])</f>
        <v>0.30103021999821034</v>
      </c>
      <c r="H12" s="2">
        <f>AVERAGE(resultats_RT_sub_03CT[Gauche 0,2])</f>
        <v>0.35480948996264444</v>
      </c>
      <c r="I12" s="2">
        <f>AVERAGE(resultats_RT_sub_03CT[Gauche 0,5])</f>
        <v>0.3096074200235302</v>
      </c>
      <c r="J12" s="2">
        <f>AVERAGE(resultats_RT_sub_03CT[Gauche 0,8])</f>
        <v>0.29953347998671187</v>
      </c>
      <c r="K12" s="2">
        <f>AVERAGE(resultats_RT_sub_03CT[Droite 0,2])</f>
        <v>0.38158268001861845</v>
      </c>
      <c r="L12" s="2">
        <f>AVERAGE(resultats_RT_sub_03CT[Droite 0,5])</f>
        <v>0.34231064999476024</v>
      </c>
      <c r="M12" s="2">
        <f>AVERAGE(resultats_RT_sub_03CT[Droite 0,8])</f>
        <v>0.31144556994549888</v>
      </c>
    </row>
    <row r="13" spans="1:13" x14ac:dyDescent="0.35">
      <c r="A13" t="s">
        <v>36</v>
      </c>
      <c r="B13" s="2">
        <f>_xlfn.STDEV.P(resultats_RT_sub_03CT[Haut 0,2])</f>
        <v>4.4243906218701078E-2</v>
      </c>
      <c r="C13" s="2">
        <f>_xlfn.STDEV.P(resultats_RT_sub_03CT[Haut 0,5])</f>
        <v>1.6086305690308444E-2</v>
      </c>
      <c r="D13" s="2">
        <f>_xlfn.STDEV.P(resultats_RT_sub_03CT[Haut 0,8])</f>
        <v>2.6223737122873923E-2</v>
      </c>
      <c r="E13" s="2">
        <f>_xlfn.STDEV.P(resultats_RT_sub_03CT[Bas 0,2])</f>
        <v>3.3922720793465803E-2</v>
      </c>
      <c r="F13" s="2">
        <f>_xlfn.STDEV.P(resultats_RT_sub_03CT[Bas 0,5])</f>
        <v>2.4246944316039135E-2</v>
      </c>
      <c r="G13" s="2">
        <f>_xlfn.STDEV.P(resultats_RT_sub_03CT[Bas 0,8])</f>
        <v>1.6408232680967645E-2</v>
      </c>
      <c r="H13" s="2">
        <f>_xlfn.STDEV.P(resultats_RT_sub_03CT[Gauche 0,2])</f>
        <v>1.783659900389398E-2</v>
      </c>
      <c r="I13" s="2">
        <f>_xlfn.STDEV.P(resultats_RT_sub_03CT[Gauche 0,5])</f>
        <v>1.274186639684724E-2</v>
      </c>
      <c r="J13" s="2">
        <f>_xlfn.STDEV.P(resultats_RT_sub_03CT[Gauche 0,8])</f>
        <v>2.0788182226208908E-2</v>
      </c>
      <c r="K13" s="2">
        <f>_xlfn.STDEV.P(resultats_RT_sub_03CT[Droite 0,2])</f>
        <v>4.8417385845788946E-2</v>
      </c>
      <c r="L13" s="2">
        <f>_xlfn.STDEV.P(resultats_RT_sub_03CT[Droite 0,5])</f>
        <v>3.8036707476147194E-2</v>
      </c>
      <c r="M13" s="2">
        <f>_xlfn.STDEV.P(resultats_RT_sub_03CT[Droite 0,8])</f>
        <v>2.3882141434864845E-2</v>
      </c>
    </row>
    <row r="14" spans="1:13" x14ac:dyDescent="0.35">
      <c r="A14" t="s">
        <v>35</v>
      </c>
      <c r="B14" s="2">
        <f>B13/resultats_RT_sub_03CT[[#Totals],[Haut 0,2]]</f>
        <v>0.11980735199605404</v>
      </c>
      <c r="C14" s="2">
        <f>C13/resultats_RT_sub_03CT[[#Totals],[Haut 0,5]]</f>
        <v>4.8770343374502839E-2</v>
      </c>
      <c r="D14" s="2">
        <f>D13/resultats_RT_sub_03CT[[#Totals],[Haut 0,8]]</f>
        <v>8.108369119002129E-2</v>
      </c>
      <c r="E14" s="2">
        <f>E13/resultats_RT_sub_03CT[[#Totals],[Bas 0,2]]</f>
        <v>9.1051070771955178E-2</v>
      </c>
      <c r="F14" s="2">
        <f>F13/resultats_RT_sub_03CT[[#Totals],[Bas 0,5]]</f>
        <v>7.542220626169481E-2</v>
      </c>
      <c r="G14" s="2">
        <f>G13/resultats_RT_sub_03CT[[#Totals],[Bas 0,8]]</f>
        <v>5.4506928510583405E-2</v>
      </c>
      <c r="H14" s="2">
        <f>H13/resultats_RT_sub_03CT[[#Totals],[Gauche 0,2]]</f>
        <v>5.0270918643613167E-2</v>
      </c>
      <c r="I14" s="2">
        <f>I13/resultats_RT_sub_03CT[[#Totals],[Gauche 0,5]]</f>
        <v>4.1154912876050762E-2</v>
      </c>
      <c r="J14" s="2">
        <f>J13/resultats_RT_sub_03CT[[#Totals],[Gauche 0,8]]</f>
        <v>6.9401865284412043E-2</v>
      </c>
      <c r="K14" s="2">
        <f>K13/resultats_RT_sub_03CT[[#Totals],[Droite 0,2]]</f>
        <v>0.12688570100568122</v>
      </c>
      <c r="L14" s="2">
        <f>L13/resultats_RT_sub_03CT[[#Totals],[Droite 0,5]]</f>
        <v>0.11111751117509613</v>
      </c>
      <c r="M14" s="2">
        <f>M13/resultats_RT_sub_03CT[[#Totals],[Droite 0,8]]</f>
        <v>7.6681589784834886E-2</v>
      </c>
    </row>
    <row r="15" spans="1:13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5">
      <c r="A16" t="s">
        <v>37</v>
      </c>
      <c r="B16" s="2">
        <f>AVERAGE(resultats_RT_sub_03CT[[#Totals],[Haut 0,2]:[Droite 0,8]])</f>
        <v>0.33474300165932275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2" x14ac:dyDescent="0.35">
      <c r="A17" t="s">
        <v>35</v>
      </c>
      <c r="B17" s="2">
        <f>AVERAGE(B14:M14)</f>
        <v>7.8846174239541655E-2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H X h 8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H X h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4 f F T 7 v o H b p Q E A A I o E A A A T A B w A R m 9 y b X V s Y X M v U 2 V j d G l v b j E u b S C i G A A o o B Q A A A A A A A A A A A A A A A A A A A A A A A A A A A C F k 9 F u 2 j A Y h e + R e A c r v a G S G x F Y t 2 5 V L r b A y l W 3 j u y q m S p j / g 5 L j o 3 8 / 0 Z F V R 9 o e 4 2 + W I 1 C Q W t i L T e J v 2 O f + P g k C J K U N W z e 3 L P L f q / f w 5 V w s G Q n i Q P 0 m g T h 3 Y / y D v 3 i b D g u y o T l T A P 1 e y x c c + u d h E A K 3 K Q T K 3 0 N h g Z f l Y a 0 s I b C A A d J 8 a n 6 i e C w q g W t V P X N w M S p D V S v 8 7 G 6 U j T z i 2 q N W 7 m q 4 G E N T o G R U H V u I J W 4 S U 7 5 7 Q S 0 q h W B y x O e c F Z Y 7 W u D e T b m b G q k X S r z O 8 9 G 5 y P O b r w l m N N W Q 3 5 8 T K + t g V + n v A l y k p T b N b A 6 L L t X z 3 9 2 I U u x C L N K J w z e W 1 c 3 / r t Z O G h i 8 8 f H p K F Z e D / t 1 h M 8 0 B N n r 3 w U 4 e M I f x f h 5 x H + P s I / R P h F h H + M 8 G w Y E 2 K J s 1 j k 7 N / M T 8 e D n 5 o z e v 5 L g G z t b O 3 x e P b f w z j U N Q O x D J / P 4 G 1 H n N 3 u Z 3 z W e i 6 F F g 5 z c j 7 a a v a f W j v 2 s u t 4 i i h U K 9 Z M e G L D t J 1 3 L 7 Q 7 2 w v t E r 4 I 7 H R q e N u o 4 W 2 f K + H l C j q t D l L b 7 S C 1 D S f O h h + s 0 / A g t Q 0 P 0 s W b y v s 9 Z S L F X L 4 A U E s B A i 0 A F A A C A A g A H X h 8 V M h R U S 2 k A A A A 9 g A A A B I A A A A A A A A A A A A A A A A A A A A A A E N v b m Z p Z y 9 Q Y W N r Y W d l L n h t b F B L A Q I t A B Q A A g A I A B 1 4 f F Q P y u m r p A A A A O k A A A A T A A A A A A A A A A A A A A A A A P A A A A B b Q 2 9 u d G V u d F 9 U e X B l c 1 0 u e G 1 s U E s B A i 0 A F A A C A A g A H X h 8 V P u + g d u l A Q A A i g Q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E A A A A A A A C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M D N D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h d H N f U l R f c 3 V i X z A z Q 1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M 6 M D A 6 N T k u M j U y N z Y 4 M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F c 3 N h a S Z x d W 9 0 O y w m c X V v d D t I Y X V 0 I D A u M i Z x d W 9 0 O y w m c X V v d D t I Y X V 0 I D A u N S Z x d W 9 0 O y w m c X V v d D t I Y X V 0 I D A u O C Z x d W 9 0 O y w m c X V v d D t C Y X M g M C 4 y J n F 1 b 3 Q 7 L C Z x d W 9 0 O 0 J h c y A w L j U m c X V v d D s s J n F 1 b 3 Q 7 Q m F z I D A u O C Z x d W 9 0 O y w m c X V v d D t H Y X V j a G U g M C 4 y J n F 1 b 3 Q 7 L C Z x d W 9 0 O 0 d h d W N o Z S A w L j U m c X V v d D s s J n F 1 b 3 Q 7 R 2 F 1 Y 2 h l I D A u O C Z x d W 9 0 O y w m c X V v d D t E c m 9 p d G U g M C 4 y J n F 1 b 3 Q 7 L C Z x d W 9 0 O 0 R y b 2 l 0 Z S A w L j U m c X V v d D s s J n F 1 b 3 Q 7 R H J v a X R l I D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d H N f U l R f c 3 V i L T A z Q 1 Q v Q X V 0 b 1 J l b W 9 2 Z W R D b 2 x 1 b W 5 z M S 5 7 R X N z Y W k s M H 0 m c X V v d D s s J n F 1 b 3 Q 7 U 2 V j d G l v b j E v c m V z d W x 0 Y X R z X 1 J U X 3 N 1 Y i 0 w M 0 N U L 0 F 1 d G 9 S Z W 1 v d m V k Q 2 9 s d W 1 u c z E u e 0 h h d X Q g M C 4 y L D F 9 J n F 1 b 3 Q 7 L C Z x d W 9 0 O 1 N l Y 3 R p b 2 4 x L 3 J l c 3 V s d G F 0 c 1 9 S V F 9 z d W I t M D N D V C 9 B d X R v U m V t b 3 Z l Z E N v b H V t b n M x L n t I Y X V 0 I D A u N S w y f S Z x d W 9 0 O y w m c X V v d D t T Z W N 0 a W 9 u M S 9 y Z X N 1 b H R h d H N f U l R f c 3 V i L T A z Q 1 Q v Q X V 0 b 1 J l b W 9 2 Z W R D b 2 x 1 b W 5 z M S 5 7 S G F 1 d C A w L j g s M 3 0 m c X V v d D s s J n F 1 b 3 Q 7 U 2 V j d G l v b j E v c m V z d W x 0 Y X R z X 1 J U X 3 N 1 Y i 0 w M 0 N U L 0 F 1 d G 9 S Z W 1 v d m V k Q 2 9 s d W 1 u c z E u e 0 J h c y A w L j I s N H 0 m c X V v d D s s J n F 1 b 3 Q 7 U 2 V j d G l v b j E v c m V z d W x 0 Y X R z X 1 J U X 3 N 1 Y i 0 w M 0 N U L 0 F 1 d G 9 S Z W 1 v d m V k Q 2 9 s d W 1 u c z E u e 0 J h c y A w L j U s N X 0 m c X V v d D s s J n F 1 b 3 Q 7 U 2 V j d G l v b j E v c m V z d W x 0 Y X R z X 1 J U X 3 N 1 Y i 0 w M 0 N U L 0 F 1 d G 9 S Z W 1 v d m V k Q 2 9 s d W 1 u c z E u e 0 J h c y A w L j g s N n 0 m c X V v d D s s J n F 1 b 3 Q 7 U 2 V j d G l v b j E v c m V z d W x 0 Y X R z X 1 J U X 3 N 1 Y i 0 w M 0 N U L 0 F 1 d G 9 S Z W 1 v d m V k Q 2 9 s d W 1 u c z E u e 0 d h d W N o Z S A w L j I s N 3 0 m c X V v d D s s J n F 1 b 3 Q 7 U 2 V j d G l v b j E v c m V z d W x 0 Y X R z X 1 J U X 3 N 1 Y i 0 w M 0 N U L 0 F 1 d G 9 S Z W 1 v d m V k Q 2 9 s d W 1 u c z E u e 0 d h d W N o Z S A w L j U s O H 0 m c X V v d D s s J n F 1 b 3 Q 7 U 2 V j d G l v b j E v c m V z d W x 0 Y X R z X 1 J U X 3 N 1 Y i 0 w M 0 N U L 0 F 1 d G 9 S Z W 1 v d m V k Q 2 9 s d W 1 u c z E u e 0 d h d W N o Z S A w L j g s O X 0 m c X V v d D s s J n F 1 b 3 Q 7 U 2 V j d G l v b j E v c m V z d W x 0 Y X R z X 1 J U X 3 N 1 Y i 0 w M 0 N U L 0 F 1 d G 9 S Z W 1 v d m V k Q 2 9 s d W 1 u c z E u e 0 R y b 2 l 0 Z S A w L j I s M T B 9 J n F 1 b 3 Q 7 L C Z x d W 9 0 O 1 N l Y 3 R p b 2 4 x L 3 J l c 3 V s d G F 0 c 1 9 S V F 9 z d W I t M D N D V C 9 B d X R v U m V t b 3 Z l Z E N v b H V t b n M x L n t E c m 9 p d G U g M C 4 1 L D E x f S Z x d W 9 0 O y w m c X V v d D t T Z W N 0 a W 9 u M S 9 y Z X N 1 b H R h d H N f U l R f c 3 V i L T A z Q 1 Q v Q X V 0 b 1 J l b W 9 2 Z W R D b 2 x 1 b W 5 z M S 5 7 R H J v a X R l I D A u O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G F 0 c 1 9 S V F 9 z d W I t M D N D V C 9 B d X R v U m V t b 3 Z l Z E N v b H V t b n M x L n t F c 3 N h a S w w f S Z x d W 9 0 O y w m c X V v d D t T Z W N 0 a W 9 u M S 9 y Z X N 1 b H R h d H N f U l R f c 3 V i L T A z Q 1 Q v Q X V 0 b 1 J l b W 9 2 Z W R D b 2 x 1 b W 5 z M S 5 7 S G F 1 d C A w L j I s M X 0 m c X V v d D s s J n F 1 b 3 Q 7 U 2 V j d G l v b j E v c m V z d W x 0 Y X R z X 1 J U X 3 N 1 Y i 0 w M 0 N U L 0 F 1 d G 9 S Z W 1 v d m V k Q 2 9 s d W 1 u c z E u e 0 h h d X Q g M C 4 1 L D J 9 J n F 1 b 3 Q 7 L C Z x d W 9 0 O 1 N l Y 3 R p b 2 4 x L 3 J l c 3 V s d G F 0 c 1 9 S V F 9 z d W I t M D N D V C 9 B d X R v U m V t b 3 Z l Z E N v b H V t b n M x L n t I Y X V 0 I D A u O C w z f S Z x d W 9 0 O y w m c X V v d D t T Z W N 0 a W 9 u M S 9 y Z X N 1 b H R h d H N f U l R f c 3 V i L T A z Q 1 Q v Q X V 0 b 1 J l b W 9 2 Z W R D b 2 x 1 b W 5 z M S 5 7 Q m F z I D A u M i w 0 f S Z x d W 9 0 O y w m c X V v d D t T Z W N 0 a W 9 u M S 9 y Z X N 1 b H R h d H N f U l R f c 3 V i L T A z Q 1 Q v Q X V 0 b 1 J l b W 9 2 Z W R D b 2 x 1 b W 5 z M S 5 7 Q m F z I D A u N S w 1 f S Z x d W 9 0 O y w m c X V v d D t T Z W N 0 a W 9 u M S 9 y Z X N 1 b H R h d H N f U l R f c 3 V i L T A z Q 1 Q v Q X V 0 b 1 J l b W 9 2 Z W R D b 2 x 1 b W 5 z M S 5 7 Q m F z I D A u O C w 2 f S Z x d W 9 0 O y w m c X V v d D t T Z W N 0 a W 9 u M S 9 y Z X N 1 b H R h d H N f U l R f c 3 V i L T A z Q 1 Q v Q X V 0 b 1 J l b W 9 2 Z W R D b 2 x 1 b W 5 z M S 5 7 R 2 F 1 Y 2 h l I D A u M i w 3 f S Z x d W 9 0 O y w m c X V v d D t T Z W N 0 a W 9 u M S 9 y Z X N 1 b H R h d H N f U l R f c 3 V i L T A z Q 1 Q v Q X V 0 b 1 J l b W 9 2 Z W R D b 2 x 1 b W 5 z M S 5 7 R 2 F 1 Y 2 h l I D A u N S w 4 f S Z x d W 9 0 O y w m c X V v d D t T Z W N 0 a W 9 u M S 9 y Z X N 1 b H R h d H N f U l R f c 3 V i L T A z Q 1 Q v Q X V 0 b 1 J l b W 9 2 Z W R D b 2 x 1 b W 5 z M S 5 7 R 2 F 1 Y 2 h l I D A u O C w 5 f S Z x d W 9 0 O y w m c X V v d D t T Z W N 0 a W 9 u M S 9 y Z X N 1 b H R h d H N f U l R f c 3 V i L T A z Q 1 Q v Q X V 0 b 1 J l b W 9 2 Z W R D b 2 x 1 b W 5 z M S 5 7 R H J v a X R l I D A u M i w x M H 0 m c X V v d D s s J n F 1 b 3 Q 7 U 2 V j d G l v b j E v c m V z d W x 0 Y X R z X 1 J U X 3 N 1 Y i 0 w M 0 N U L 0 F 1 d G 9 S Z W 1 v d m V k Q 2 9 s d W 1 u c z E u e 0 R y b 2 l 0 Z S A w L j U s M T F 9 J n F 1 b 3 Q 7 L C Z x d W 9 0 O 1 N l Y 3 R p b 2 4 x L 3 J l c 3 V s d G F 0 c 1 9 S V F 9 z d W I t M D N D V C 9 B d X R v U m V t b 3 Z l Z E N v b H V t b n M x L n t E c m 9 p d G U g M C 4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X R z X 1 J U X 3 N 1 Y i 0 w M 0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M D N D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1 J U X 3 N 1 Y i 0 w M 0 N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A z Q 1 Q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D K V u D Z W X 5 Z L Z L A Y n / / W z F O q m y 0 L e u 5 Y Z h 1 L a h I c U i t p w A A A A A O g A A A A A I A A C A A A A D o b f K 8 w 4 r z I 1 i R 5 1 U 1 p A B S C P d j 5 F u 1 2 4 s 5 8 I L F D A g l x l A A A A B C y e T z D i k L V s 3 n I O C 6 l c R N E 7 / U o g H 4 r w / y 8 C w d N 5 h e y / f 6 1 9 t m D Z X D a 2 H 9 n N s q b Y y V F j o g U 8 s h x j S x z t b d B Z 0 c w 3 R H D k l a 3 b 5 6 V j + V x R j y b E A A A A A y X K a N d i Z O w X 4 2 O R R N X M a m c e W v m q X 2 L i e x f C n 0 Z j 3 h W x U N W N p y I I e h 5 Q x 6 w s P L Z X V H O t 1 Q i 5 5 M O c F i Z L a G 6 6 Q G < / D a t a M a s h u p > 
</file>

<file path=customXml/itemProps1.xml><?xml version="1.0" encoding="utf-8"?>
<ds:datastoreItem xmlns:ds="http://schemas.openxmlformats.org/officeDocument/2006/customXml" ds:itemID="{4EA0FDE0-81BD-46D7-9617-7E1E8324CE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resultats_RT_sub-03CT (2)</vt:lpstr>
      <vt:lpstr>resultats_RT_sub-03CT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2022-03-28T13:01:25Z</dcterms:created>
  <dcterms:modified xsi:type="dcterms:W3CDTF">2022-03-28T13:03:50Z</dcterms:modified>
</cp:coreProperties>
</file>