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sub-02PC/"/>
    </mc:Choice>
  </mc:AlternateContent>
  <xr:revisionPtr revIDLastSave="0" documentId="13_ncr:40009_{3E3636EB-48CE-4FFB-8643-29E931349FCB}" xr6:coauthVersionLast="47" xr6:coauthVersionMax="47" xr10:uidLastSave="{00000000-0000-0000-0000-000000000000}"/>
  <bookViews>
    <workbookView xWindow="-110" yWindow="490" windowWidth="19420" windowHeight="10420"/>
  </bookViews>
  <sheets>
    <sheet name="psych_RFT_RT_sub-02PC (2)" sheetId="2" r:id="rId1"/>
    <sheet name="psych_RFT_RT_sub-02PC" sheetId="1" r:id="rId2"/>
  </sheets>
  <definedNames>
    <definedName name="DonnéesExternes_1" localSheetId="0" hidden="1">'psych_RFT_RT_sub-02PC (2)'!$A$1:$BM$11</definedName>
  </definedNames>
  <calcPr calcId="0"/>
</workbook>
</file>

<file path=xl/calcChain.xml><?xml version="1.0" encoding="utf-8"?>
<calcChain xmlns="http://schemas.openxmlformats.org/spreadsheetml/2006/main">
  <c r="B16" i="2" l="1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14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13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12" i="2"/>
</calcChain>
</file>

<file path=xl/connections.xml><?xml version="1.0" encoding="utf-8"?>
<connections xmlns="http://schemas.openxmlformats.org/spreadsheetml/2006/main">
  <connection id="1" keepAlive="1" name="Requête - psych_RFT_RT_sub-02PC" description="Connexion à la requête « psych_RFT_RT_sub-02PC » dans le classeur." type="5" refreshedVersion="7" background="1" saveData="1">
    <dbPr connection="Provider=Microsoft.Mashup.OleDb.1;Data Source=$Workbook$;Location=psych_RFT_RT_sub-02PC;Extended Properties=&quot;&quot;" command="SELECT * FROM [psych_RFT_RT_sub-02PC]"/>
  </connection>
</connections>
</file>

<file path=xl/sharedStrings.xml><?xml version="1.0" encoding="utf-8"?>
<sst xmlns="http://schemas.openxmlformats.org/spreadsheetml/2006/main" count="90" uniqueCount="90">
  <si>
    <t>Essai,-35/-7,-35/-4,-35/-2,-35/-1,-35/1,-35/2,-35/4,-35/7,-25/-7,-25/-4,-25/-2,-25/-1,-25/1,-25/2,-25/4,-25/7,-15/-7,-15/-4,-15/-2,-15/-1,-15/1,-15/2,-15/4,-15/7,-5/-7,-5/-4,-5/-2,-5/-1,-5/1,-5/2,-5/4,-5/7,5/-7,5/-4,5/-2,5/-1,5/1,5/2,5/4,5/7,15/-7,15/-4,15/-2,15/-1,15/1,15/2,15/4,15/7,25/-7,25/-4,25/-2,25/-1,25/1,25/2,25/4,25/7,35/-7,35/-4,35/-2,35/-1,35/1,35/2,35/4,35/7</t>
  </si>
  <si>
    <t>Essai1,0.2645655000815168,0.5358688998967409,0.24895149993244559,0.9662839999655262,1.1423137000529096,0.2336600999115035,0.07382930000312626,0.10330169997178018,0.22580360004212707,1.0802172000985593,0.3441524999216199,0.3773570000194013,0.47222140000667423,0.31207039998844266,0.2663055000593886,0.21449579996988177,0.18452879996038973,0.8234395999461412,0.26123269996605814,1.0442574999760836,0.8890477999811992,0.29586730001028627,0.264784500002861,0.31320830003824085,0.1345927999354899,0.2804211999755353,0.3396423999220133,0.28097590000834316,0.2972875999985263,0.272381899994798,0.13764099997933954,0.24992410000413656,0.4244783000322059,0.26265160006005317,0.405791400000453,0.2256327000213787,0.6823515000287443,1.0330829999875277,0.2814936999930069,0.25091990001965314,0.567896299995482,0.2481861999258399,0.6338490999769419,0.24934490001760423,0.3133828000864014,0.408597799949348,0.31203030003234744,0.4058647999772802,0.5839167999802157,0.5673511000350118,0.31279669993091375,1.368304600007832,0.37690279993694276,0.6286425000289455,0.4241913999430835,0.20047720009461045,0.13863909989595413,0.3133873000042513,0.5647786000045016,1.2875338000012562,0.49928210000507534,1.3772949000122026,0.4825668000848964,0.297239699983038</t>
  </si>
  <si>
    <t>Essai2,0.3419916999991983,0.16822849994059652,0.2824450999032706,0.5200380000751466,0.33155330002773553,0.37426589999813586,0.19655260001309216,0.24489760003052652,0.36663160007447004,0.28949969995301217,0.694256899994798,0.22541069996077567,0.8719482999294996,0.24848690000362694,0.24143269995693117,0.29578819999005646,0.24574329995084554,0.310882999910973,0.5338619999820367,0.5569256999297068,1.2781323998933658,0.2950963999610394,0.32478530006483197,0.21752580010797828,0.18735420005396008,0.2976641000714153,0.8904557999921963,0.2652682000771165,0.10185550001915544,0.3607743999455124,0.3140347000444308,0.16730120009742677,0.23204570007510483,0.266542199999094,0.31351480004377663,0.28010729991365224,0.28087280003819615,0.3507709000259638,0.3132764999754727,0.27924029994755983,0.2798311999067664,0.34604870004113764,0.4236753999721259,0.29757759999483824,0.18499550002161413,0.28629829990677536,0.2454374999506399,0.24991619994398206,0.2340741999214515,0.1529073000419885,0.35962250002194196,0.6162927000550553,0.4074820999521762,0.4093178999610245,0.16913659998681396,0.18561349995434284,0.13787350000347942,0.23076880001462996,0.3277278000023216,0.5693588999565691,0.3108455999754369,0.1462226000148803,0.12269929994363338,0.20031240000389516</t>
  </si>
  <si>
    <t>Essai3,0.21652810007799417,0.48699839995242655,0.2018709999974817,0.3410541000775993,0.3923014000756666,0.31377829995471984,0.2103594000218436,0.24417339998763055,0.2502927999012172,0.138578400015831,0.21387730003334582,0.19372690003365278,0.19962910003960133,0.2814982000272721,0.24968900007661432,0.15409500000532717,0.23353420000057667,0.15325749991461635,0.5216059000231326,0.5297066000057384,0.40399639995303005,0.21629060001578182,0.22857210005167872,0.20136840001214296,0.18618079996667802,0.2643870000028983,0.13776299997698516,0.45721800008323044,0.2159023000858724,0.15018360002432019,0.17014659999404103,0.16839499992784113,0.13373480003792793,0.25013549998402596,0.21015729999635369,0.5683547999942675,0.2941558000165969,0.19938000000547618,0.1853584999917075,1.2077497000573203,0.10367470001801848,0.2898463999154046,0.19670020008925349,0.3783878000685945,0.4417245000367984,0.48570089996792376,0.23008969996590167,0.21763700002338737,0.16964800003916025,0.18581939989235252,0.1852462999522686,0.15417480003088713,0.23149049992207438,0.40927930001635104,0.32934530009515584,0.24993090005591512,0.12963440001476556,0.32735160004813224,0.37670799996703863,0.66181580000557,0.12126629997510463,0.3286830000579357,0.0570076999720186,0.16789389995392412</t>
  </si>
  <si>
    <t>Essai4,0.473346900078468,0.26608590001706034,0.37459370004944503,0.3725380999967456,0.4955369000090286,0.2818629000103101,0.14877259999047965,0.27273850003257394,0.19477110006846488,0.13741339999251068,0.3626508000306785,0.28508169995620847,0.295761700021103,0.26485749997664243,0.18031840003095567,0.22937960003037006,0.18279280001297593,0.3306665000272915,0.2980075000086799,0.3594152999576181,0.29523309995420277,0.20188109995797276,0.16598110005725175,0.27706180000677705,0.12883329996839166,0.3364154000300914,0.3232220000354573,0.6638288999674842,0.2654825000790879,0.16293590003624558,0.08836170006543398,0.18124820000957698,0.1216333000920713,0.2654985999688506,0.17340249998960644,0.21800079999957234,0.28029269992839545,0.488090300001204,0.20136449998244643,0.12179100001230836,0.2235761999618262,0.14599740004632622,0.3065366999944672,0.8569119999883696,0.45381669991184026,0.20847879990469664,0.18129219999536872,0.15293380001094192,0.1804691000143066,0.1353679000167176,1.0167261000024155,0.29321270005311817,0.40927439997904,0.08892390003893524,0.1694653999293223,0.2178604999789968,0.16738170001190156,0.2344930999679491,0.24675869999919087,0.5051482999697328,0.25504319998435676,0.26466549991164356,0.2167432999704033,0.2819234000053257</t>
  </si>
  <si>
    <t>Essai5,0.21475959999952465,0.23248360003344715,0.775963900028728,0.21689869998954237,0.4246779999230057,0.10344779992010444,0.2177576000103727,0.24813229998108,0.23215189995244145,0.2650854999665171,0.24723169999197125,0.32990459993015975,0.2810386000201106,0.2500271999742836,0.21740219998173416,0.18515509995631874,0.10373029997572303,0.16865749994758517,0.599658100050874,0.5855077999876812,0.37164100003428757,0.20071359991561621,0.2945813999976963,0.31267739995382726,0.16948190005496144,0.24991319992113858,0.8885152000002563,0.34350700001232326,0.2615589000051841,0.2291123999748379,0.18974320008419454,0.37388740002643317,0.18414649995975196,0.16479030007030815,0.48463630001060665,0.37404060002882034,1.0650150999426842,0.18334150000009686,0.20162209996487945,0.15966599993407726,0.20944879995658994,0.27665120002347976,0.3298920999513939,0.21715109993238002,0.40833060001023114,0.1685725999996066,0.27995869994629174,0.15429219999350607,0.1383586999727413,0.22948979993816465,0.2922486000461504,0.6170635999878868,0.36975290009286255,0.16939980001188815,0.3682351999450475,0.2324440999655053,0.19601630000397563,0.42379280005116016,0.3310684999451041,0.4674916999647394,0.6013901999685913,0.2648130999878049,0.21270919998642057,0.18483069993089885</t>
  </si>
  <si>
    <t>Essai6,0.16538639995269477,0.12108039995655417,0.20129440003074706,0.4676978000206873,0.22996300004888326,0.326577499974519,0.2635176000185311,0.13658310007303953,0.28971549996640533,0.24438179994467646,0.24669160007033497,0.3690834000008181,0.3611462999833748,0.2795960999792442,0.20196019997820258,0.13771230005659163,0.2808048001024872,0.42576439992990345,0.2943127000471577,0.4655345999635756,0.16814159997738898,0.21723259997088462,0.16804070002399385,0.1646328999195248,0.16864240006543696,0.13621949998196214,0.23300989996641874,1.1462782999733463,0.25834659999236465,0.34344339999370277,0.18083710002247244,0.21559869998600334,0.1054596999892965,0.13449819991365075,0.19855970004573464,0.4571104000788182,0.9694081000052392,0.3290586000075564,0.1356919000390917,0.16789429995696992,0.21783599990885705,0.26419240003451705,0.32635190000291914,0.3767205999465659,0.3774236999452114,0.37326999998185784,0.24472910002805293,0.215714699937962,0.1613086999859661,0.1683813000563532,0.19141929992474616,1.114047999959439,0.5204980999697,0.2958096000365913,0.15210040006786585,0.16386620001867414,0.22216510004363954,0.2950989999808371,0.22452859999611974,1.177206499967724,0.17651819996535778,0.13739479996729642,0.16952180000953376,0.3569946000352502</t>
  </si>
  <si>
    <t>Essai7,0.18527070002164692,0.18543670000508428,0.216603200067766,0.7605376999126747,0.23345100006554276,0.35421109991148114,0.21576789999380708,0.26266949996352196,0.13654639991000295,0.217551099951379,0.4728904999792576,0.5063614000100642,0.371716900030151,0.23328409995883703,0.20296479994431138,0.1685528999660164,0.166531499940902,0.4876438999781385,0.7621607999317348,1.049715799978003,0.26509600004646927,0.24850480002351105,0.10465420002583414,0.21496850007679313,0.12121220002882183,0.13797450007405132,0.391785699990578,0.15295589994639158,0.23422970005776733,0.2652910000178963,0.1542713000671938,0.16857550002168864,0.2005442000227049,0.16928839997854084,0.1994999999878928,0.20122169994283468,0.2577348999911919,1.3678373999428004,0.1680231000063941,0.23322679998818785,0.1333536000456661,0.20060829992871732,0.17033590003848076,0.5867049000225961,0.2168564999010414,0.26590460003353655,0.08720139996148646,0.2791483999462798,0.1958961000200361,0.12005909997969866,0.3054188000969589,0.3764019999653101,0.3451002000365406,0.4250898000318557,0.3293781999964267,0.30352219997439533,0.16441030008718371,0.37625860003754497,0.23374960001092404,0.26403039996512234,0.4878591999877244,0.39214340003672987,0.15337609988637269,0.21554340003058314</t>
  </si>
  <si>
    <t>Essai8,0.6503033000044525,0.32940049993339926,0.23268899996764958,0.8560374999651685,0.3592839000048116,0.47425520000979304,0.16696310008410364,0.11968899995554239,0.19848959997761995,0.45786429999861866,0.7120452999370173,0.14925960008986294,0.6009153999621049,0.5680746999569237,0.19993769994471222,0.26456150005105883,0.20010160002857447,0.2010024000192061,1.595714500057511,1.1607625000178814,0.10470919997896999,0.26165979995857924,0.15245579998008907,0.16886940004769713,0.2316783000715077,0.23197809990961105,0.9027622999856248,0.4544940000632778,0.1544496000278741,0.2812056998955086,0.13560729997698218,0.08849360002204776,0.35969589999876916,0.1999406999675557,0.10348370007704943,0.2258827000623569,0.15342280000913888,0.2634575000265613,0.10653160000219941,0.23352849995717406,0.18388539995066822,0.13352000003214926,0.20113829988986254,1.1739402000093833,0.2924269000068307,0.30990690004546195,0.3131592998979613,0.1501220999052748,0.1501291999593377,0.20065369992516935,0.39399399992544204,0.9539218000136316,0.5048749999841675,0.2322979000164196,0.2347418999997899,0.10555059998296201,0.2643131000222638,0.38938629999756813,0.4094073000596836,0.26445320004131645,0.21695809997618198,0.13786130002699792,0.11923840001691133,0.18621770001482219</t>
  </si>
  <si>
    <t>Essai9,0.12184559996239841,0.1371740000322461,0.2656740000238642,0.5214157000882551,0.24898600007873029,0.23396300000604242,0.12105620000511408,0.16763539996463805,0.1521153999492526,0.15372750000096858,0.16931640007533133,0.7930358999874443,0.16988219995982945,0.18354939995333552,0.20119669998530298,0.15283949999138713,0.2646657000295818,0.18397469993215054,0.4083183000329882,0.13715989992488176,0.44055960001423955,0.26492749992758036,0.2336298000300303,0.20041079993825406,0.19861210009548813,0.20131399994716048,0.7781027000164613,0.37754390004556626,0.21534930006600916,0.1339291000040248,0.10550980002153665,0.23254380002617836,0.32868730009067804,0.13604430004488677,0.11950139992404729,0.2981900000013411,0.6659881999948993,0.28049250005278736,0.18411350005771965,0.16818150004837662,0.24727520009037107,0.18361629999708384,0.23401190002914518,0.2960231000324711,0.24808020005002618,0.11989520001225173,0.3045169999822974,0.22367310000117868,0.16846979991532862,0.2185853999108076,0.2321413999889046,0.5355035000247881,0.24938379996456206,0.1043851999565959,0.1685705001000315,0.18735819996800274,0.13426089996937662,0.24874239997006953,0.27986270003020763,0.32971700001508,0.19951469998341054,0.2478247000835836,0.23309510003309697,0.14195730001665652</t>
  </si>
  <si>
    <t>Essai10,0.16945200006011873,0.24763270001858473,0.18117440002970397,0.6976400000276044,0.3771607999224216,0.28150059992913157,0.07441379991360009,0.18353839998599142,0.32732299994677305,0.18553770007565618,0.3934612999437377,0.6500895000062883,0.23331150005105883,0.21698730008210987,0.16678299999330193,0.23356670001521707,0.19961060001514852,0.3134094999404624,0.6003892000298947,0.4060977000044659,0.18486989999655634,0.196482100058347,0.3120340999448672,0.21715189993847162,0.31384600000455976,0.23314570006914437,0.26054220006335527,1.768109600059688,0.2334057999541983,0.20048089988995343,0.23290760000236332,0.10573700000531971,0.20117869996465743,0.2961753999115899,0.11928900005295873,0.20093239995185286,0.2491240999661386,0.3615553999552503,0.39252650004345924,0.2170071000000462,0.3281834999797866,0.17003040004055947,0.39273779990617186,0.6639417000114918,0.26145850005559623,0.11979190004058182,0.10511949995998293,0.248870600014925,0.10479409992694855,0.1213371999328956,0.3445736999856308,0.32790230005048215,0.19951149995904416,0.12096079997718334,0.15474309993442148,0.15248100005555898,0.18538789998274297,0.2322103000478819,0.3131432000081986,0.5048304999945685,0.4534401000710204,0.21560420002788305,0.2976816000882536,0.18488880002405494</t>
  </si>
  <si>
    <t>Essai</t>
  </si>
  <si>
    <t>-35/-7</t>
  </si>
  <si>
    <t>-35/-4</t>
  </si>
  <si>
    <t>-35/-2</t>
  </si>
  <si>
    <t>-35/-1</t>
  </si>
  <si>
    <t>-35/1</t>
  </si>
  <si>
    <t>-35/2</t>
  </si>
  <si>
    <t>-35/4</t>
  </si>
  <si>
    <t>-35/7</t>
  </si>
  <si>
    <t>-25/-7</t>
  </si>
  <si>
    <t>-25/-4</t>
  </si>
  <si>
    <t>-25/-2</t>
  </si>
  <si>
    <t>-25/-1</t>
  </si>
  <si>
    <t>-25/1</t>
  </si>
  <si>
    <t>-25/2</t>
  </si>
  <si>
    <t>-25/4</t>
  </si>
  <si>
    <t>-25/7</t>
  </si>
  <si>
    <t>-15/-7</t>
  </si>
  <si>
    <t>-15/-4</t>
  </si>
  <si>
    <t>-15/-2</t>
  </si>
  <si>
    <t>-15/-1</t>
  </si>
  <si>
    <t>-15/1</t>
  </si>
  <si>
    <t>-15/2</t>
  </si>
  <si>
    <t>-15/4</t>
  </si>
  <si>
    <t>-15/7</t>
  </si>
  <si>
    <t>-5/-7</t>
  </si>
  <si>
    <t>-5/-4</t>
  </si>
  <si>
    <t>-5/-2</t>
  </si>
  <si>
    <t>-5/-1</t>
  </si>
  <si>
    <t>-5/1</t>
  </si>
  <si>
    <t>-5/2</t>
  </si>
  <si>
    <t>-5/4</t>
  </si>
  <si>
    <t>-5/7</t>
  </si>
  <si>
    <t>5/-7</t>
  </si>
  <si>
    <t>5/-4</t>
  </si>
  <si>
    <t>5/-2</t>
  </si>
  <si>
    <t>5/-1</t>
  </si>
  <si>
    <t>5/1</t>
  </si>
  <si>
    <t>5/2</t>
  </si>
  <si>
    <t>5/4</t>
  </si>
  <si>
    <t>5/7</t>
  </si>
  <si>
    <t>15/-7</t>
  </si>
  <si>
    <t>15/-4</t>
  </si>
  <si>
    <t>15/-2</t>
  </si>
  <si>
    <t>15/-1</t>
  </si>
  <si>
    <t>15/1</t>
  </si>
  <si>
    <t>15/2</t>
  </si>
  <si>
    <t>15/4</t>
  </si>
  <si>
    <t>15/7</t>
  </si>
  <si>
    <t>25/-7</t>
  </si>
  <si>
    <t>25/-4</t>
  </si>
  <si>
    <t>25/-2</t>
  </si>
  <si>
    <t>25/-1</t>
  </si>
  <si>
    <t>25/1</t>
  </si>
  <si>
    <t>25/2</t>
  </si>
  <si>
    <t>25/4</t>
  </si>
  <si>
    <t>25/7</t>
  </si>
  <si>
    <t>35/-7</t>
  </si>
  <si>
    <t>35/-4</t>
  </si>
  <si>
    <t>35/-2</t>
  </si>
  <si>
    <t>35/-1</t>
  </si>
  <si>
    <t>35/1</t>
  </si>
  <si>
    <t>35/2</t>
  </si>
  <si>
    <t>35/4</t>
  </si>
  <si>
    <t>35/7</t>
  </si>
  <si>
    <t>Essai1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</si>
  <si>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</si>
  <si>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</si>
  <si>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</si>
  <si>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</si>
  <si>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</si>
  <si>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</si>
  <si>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</si>
  <si>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</si>
  <si>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Essai10</t>
  </si>
  <si>
    <t>Moyenne</t>
  </si>
  <si>
    <t>ET</t>
  </si>
  <si>
    <t>CV</t>
  </si>
  <si>
    <t>moyCV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</si>
</sst>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3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66">
    <queryTableFields count="65">
      <queryTableField id="1" name="Essai" tableColumnId="1"/>
      <queryTableField id="2" name="-35/-7" tableColumnId="2"/>
      <queryTableField id="3" name="-35/-4" tableColumnId="3"/>
      <queryTableField id="4" name="-35/-2" tableColumnId="4"/>
      <queryTableField id="5" name="-35/-1" tableColumnId="5"/>
      <queryTableField id="6" name="-35/1" tableColumnId="6"/>
      <queryTableField id="7" name="-35/2" tableColumnId="7"/>
      <queryTableField id="8" name="-35/4" tableColumnId="8"/>
      <queryTableField id="9" name="-35/7" tableColumnId="9"/>
      <queryTableField id="10" name="-25/-7" tableColumnId="10"/>
      <queryTableField id="11" name="-25/-4" tableColumnId="11"/>
      <queryTableField id="12" name="-25/-2" tableColumnId="12"/>
      <queryTableField id="13" name="-25/-1" tableColumnId="13"/>
      <queryTableField id="14" name="-25/1" tableColumnId="14"/>
      <queryTableField id="15" name="-25/2" tableColumnId="15"/>
      <queryTableField id="16" name="-25/4" tableColumnId="16"/>
      <queryTableField id="17" name="-25/7" tableColumnId="17"/>
      <queryTableField id="18" name="-15/-7" tableColumnId="18"/>
      <queryTableField id="19" name="-15/-4" tableColumnId="19"/>
      <queryTableField id="20" name="-15/-2" tableColumnId="20"/>
      <queryTableField id="21" name="-15/-1" tableColumnId="21"/>
      <queryTableField id="22" name="-15/1" tableColumnId="22"/>
      <queryTableField id="23" name="-15/2" tableColumnId="23"/>
      <queryTableField id="24" name="-15/4" tableColumnId="24"/>
      <queryTableField id="25" name="-15/7" tableColumnId="25"/>
      <queryTableField id="26" name="-5/-7" tableColumnId="26"/>
      <queryTableField id="27" name="-5/-4" tableColumnId="27"/>
      <queryTableField id="28" name="-5/-2" tableColumnId="28"/>
      <queryTableField id="29" name="-5/-1" tableColumnId="29"/>
      <queryTableField id="30" name="-5/1" tableColumnId="30"/>
      <queryTableField id="31" name="-5/2" tableColumnId="31"/>
      <queryTableField id="32" name="-5/4" tableColumnId="32"/>
      <queryTableField id="33" name="-5/7" tableColumnId="33"/>
      <queryTableField id="34" name="5/-7" tableColumnId="34"/>
      <queryTableField id="35" name="5/-4" tableColumnId="35"/>
      <queryTableField id="36" name="5/-2" tableColumnId="36"/>
      <queryTableField id="37" name="5/-1" tableColumnId="37"/>
      <queryTableField id="38" name="5/1" tableColumnId="38"/>
      <queryTableField id="39" name="5/2" tableColumnId="39"/>
      <queryTableField id="40" name="5/4" tableColumnId="40"/>
      <queryTableField id="41" name="5/7" tableColumnId="41"/>
      <queryTableField id="42" name="15/-7" tableColumnId="42"/>
      <queryTableField id="43" name="15/-4" tableColumnId="43"/>
      <queryTableField id="44" name="15/-2" tableColumnId="44"/>
      <queryTableField id="45" name="15/-1" tableColumnId="45"/>
      <queryTableField id="46" name="15/1" tableColumnId="46"/>
      <queryTableField id="47" name="15/2" tableColumnId="47"/>
      <queryTableField id="48" name="15/4" tableColumnId="48"/>
      <queryTableField id="49" name="15/7" tableColumnId="49"/>
      <queryTableField id="50" name="25/-7" tableColumnId="50"/>
      <queryTableField id="51" name="25/-4" tableColumnId="51"/>
      <queryTableField id="52" name="25/-2" tableColumnId="52"/>
      <queryTableField id="53" name="25/-1" tableColumnId="53"/>
      <queryTableField id="54" name="25/1" tableColumnId="54"/>
      <queryTableField id="55" name="25/2" tableColumnId="55"/>
      <queryTableField id="56" name="25/4" tableColumnId="56"/>
      <queryTableField id="57" name="25/7" tableColumnId="57"/>
      <queryTableField id="58" name="35/-7" tableColumnId="58"/>
      <queryTableField id="59" name="35/-4" tableColumnId="59"/>
      <queryTableField id="60" name="35/-2" tableColumnId="60"/>
      <queryTableField id="61" name="35/-1" tableColumnId="61"/>
      <queryTableField id="62" name="35/1" tableColumnId="62"/>
      <queryTableField id="63" name="35/2" tableColumnId="63"/>
      <queryTableField id="64" name="35/4" tableColumnId="64"/>
      <queryTableField id="65" name="35/7" tableColumnId="6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sych_RFT_RT_sub_02PC" displayName="psych_RFT_RT_sub_02PC" ref="A1:BM12" tableType="queryTable" totalsRowCount="1">
  <autoFilter ref="A1:BM11"/>
  <tableColumns count="65">
    <tableColumn id="1" uniqueName="1" name="Essai" totalsRowLabel="Moyenne" queryTableFieldId="1" dataDxfId="129" totalsRowDxfId="64"/>
    <tableColumn id="2" uniqueName="2" name="-35/-7" totalsRowFunction="custom" queryTableFieldId="2" dataDxfId="128" totalsRowDxfId="63">
      <totalsRowFormula>AVERAGE(psych_RFT_RT_sub_02PC[-35/-7])</totalsRowFormula>
    </tableColumn>
    <tableColumn id="3" uniqueName="3" name="-35/-4" totalsRowFunction="custom" queryTableFieldId="3" dataDxfId="127" totalsRowDxfId="62">
      <totalsRowFormula>AVERAGE(psych_RFT_RT_sub_02PC[-35/-4])</totalsRowFormula>
    </tableColumn>
    <tableColumn id="4" uniqueName="4" name="-35/-2" totalsRowFunction="custom" queryTableFieldId="4" dataDxfId="126" totalsRowDxfId="61">
      <totalsRowFormula>AVERAGE(psych_RFT_RT_sub_02PC[-35/-2])</totalsRowFormula>
    </tableColumn>
    <tableColumn id="5" uniqueName="5" name="-35/-1" totalsRowFunction="custom" queryTableFieldId="5" dataDxfId="125" totalsRowDxfId="60">
      <totalsRowFormula>AVERAGE(psych_RFT_RT_sub_02PC[-35/-1])</totalsRowFormula>
    </tableColumn>
    <tableColumn id="6" uniqueName="6" name="-35/1" totalsRowFunction="custom" queryTableFieldId="6" dataDxfId="124" totalsRowDxfId="59">
      <totalsRowFormula>AVERAGE(psych_RFT_RT_sub_02PC[-35/1])</totalsRowFormula>
    </tableColumn>
    <tableColumn id="7" uniqueName="7" name="-35/2" totalsRowFunction="custom" queryTableFieldId="7" dataDxfId="123" totalsRowDxfId="58">
      <totalsRowFormula>AVERAGE(psych_RFT_RT_sub_02PC[-35/2])</totalsRowFormula>
    </tableColumn>
    <tableColumn id="8" uniqueName="8" name="-35/4" totalsRowFunction="custom" queryTableFieldId="8" dataDxfId="122" totalsRowDxfId="57">
      <totalsRowFormula>AVERAGE(psych_RFT_RT_sub_02PC[-35/4])</totalsRowFormula>
    </tableColumn>
    <tableColumn id="9" uniqueName="9" name="-35/7" totalsRowFunction="custom" queryTableFieldId="9" dataDxfId="121" totalsRowDxfId="56">
      <totalsRowFormula>AVERAGE(psych_RFT_RT_sub_02PC[-35/7])</totalsRowFormula>
    </tableColumn>
    <tableColumn id="10" uniqueName="10" name="-25/-7" totalsRowFunction="custom" queryTableFieldId="10" dataDxfId="120" totalsRowDxfId="55">
      <totalsRowFormula>AVERAGE(psych_RFT_RT_sub_02PC[-25/-7])</totalsRowFormula>
    </tableColumn>
    <tableColumn id="11" uniqueName="11" name="-25/-4" totalsRowFunction="custom" queryTableFieldId="11" dataDxfId="119" totalsRowDxfId="54">
      <totalsRowFormula>AVERAGE(psych_RFT_RT_sub_02PC[-25/-4])</totalsRowFormula>
    </tableColumn>
    <tableColumn id="12" uniqueName="12" name="-25/-2" totalsRowFunction="custom" queryTableFieldId="12" dataDxfId="118" totalsRowDxfId="53">
      <totalsRowFormula>AVERAGE(psych_RFT_RT_sub_02PC[-25/-2])</totalsRowFormula>
    </tableColumn>
    <tableColumn id="13" uniqueName="13" name="-25/-1" totalsRowFunction="custom" queryTableFieldId="13" dataDxfId="117" totalsRowDxfId="52">
      <totalsRowFormula>AVERAGE(psych_RFT_RT_sub_02PC[-25/-1])</totalsRowFormula>
    </tableColumn>
    <tableColumn id="14" uniqueName="14" name="-25/1" totalsRowFunction="custom" queryTableFieldId="14" dataDxfId="116" totalsRowDxfId="51">
      <totalsRowFormula>AVERAGE(psych_RFT_RT_sub_02PC[-25/1])</totalsRowFormula>
    </tableColumn>
    <tableColumn id="15" uniqueName="15" name="-25/2" totalsRowFunction="custom" queryTableFieldId="15" dataDxfId="115" totalsRowDxfId="50">
      <totalsRowFormula>AVERAGE(psych_RFT_RT_sub_02PC[-25/2])</totalsRowFormula>
    </tableColumn>
    <tableColumn id="16" uniqueName="16" name="-25/4" totalsRowFunction="custom" queryTableFieldId="16" dataDxfId="114" totalsRowDxfId="49">
      <totalsRowFormula>AVERAGE(psych_RFT_RT_sub_02PC[-25/4])</totalsRowFormula>
    </tableColumn>
    <tableColumn id="17" uniqueName="17" name="-25/7" totalsRowFunction="custom" queryTableFieldId="17" dataDxfId="113" totalsRowDxfId="48">
      <totalsRowFormula>AVERAGE(psych_RFT_RT_sub_02PC[-25/7])</totalsRowFormula>
    </tableColumn>
    <tableColumn id="18" uniqueName="18" name="-15/-7" totalsRowFunction="custom" queryTableFieldId="18" dataDxfId="112" totalsRowDxfId="47">
      <totalsRowFormula>AVERAGE(psych_RFT_RT_sub_02PC[-15/-7])</totalsRowFormula>
    </tableColumn>
    <tableColumn id="19" uniqueName="19" name="-15/-4" totalsRowFunction="custom" queryTableFieldId="19" dataDxfId="111" totalsRowDxfId="46">
      <totalsRowFormula>AVERAGE(psych_RFT_RT_sub_02PC[-15/-4])</totalsRowFormula>
    </tableColumn>
    <tableColumn id="20" uniqueName="20" name="-15/-2" totalsRowFunction="custom" queryTableFieldId="20" dataDxfId="110" totalsRowDxfId="45">
      <totalsRowFormula>AVERAGE(psych_RFT_RT_sub_02PC[-15/-2])</totalsRowFormula>
    </tableColumn>
    <tableColumn id="21" uniqueName="21" name="-15/-1" totalsRowFunction="custom" queryTableFieldId="21" dataDxfId="109" totalsRowDxfId="44">
      <totalsRowFormula>AVERAGE(psych_RFT_RT_sub_02PC[-15/-1])</totalsRowFormula>
    </tableColumn>
    <tableColumn id="22" uniqueName="22" name="-15/1" totalsRowFunction="custom" queryTableFieldId="22" dataDxfId="108" totalsRowDxfId="43">
      <totalsRowFormula>AVERAGE(psych_RFT_RT_sub_02PC[-15/1])</totalsRowFormula>
    </tableColumn>
    <tableColumn id="23" uniqueName="23" name="-15/2" totalsRowFunction="custom" queryTableFieldId="23" dataDxfId="107" totalsRowDxfId="42">
      <totalsRowFormula>AVERAGE(psych_RFT_RT_sub_02PC[-15/2])</totalsRowFormula>
    </tableColumn>
    <tableColumn id="24" uniqueName="24" name="-15/4" totalsRowFunction="custom" queryTableFieldId="24" dataDxfId="106" totalsRowDxfId="41">
      <totalsRowFormula>AVERAGE(psych_RFT_RT_sub_02PC[-15/4])</totalsRowFormula>
    </tableColumn>
    <tableColumn id="25" uniqueName="25" name="-15/7" totalsRowFunction="custom" queryTableFieldId="25" dataDxfId="105" totalsRowDxfId="40">
      <totalsRowFormula>AVERAGE(psych_RFT_RT_sub_02PC[-15/7])</totalsRowFormula>
    </tableColumn>
    <tableColumn id="26" uniqueName="26" name="-5/-7" totalsRowFunction="custom" queryTableFieldId="26" dataDxfId="104" totalsRowDxfId="39">
      <totalsRowFormula>AVERAGE(psych_RFT_RT_sub_02PC[-5/-7])</totalsRowFormula>
    </tableColumn>
    <tableColumn id="27" uniqueName="27" name="-5/-4" totalsRowFunction="custom" queryTableFieldId="27" dataDxfId="103" totalsRowDxfId="38">
      <totalsRowFormula>AVERAGE(psych_RFT_RT_sub_02PC[-5/-4])</totalsRowFormula>
    </tableColumn>
    <tableColumn id="28" uniqueName="28" name="-5/-2" totalsRowFunction="custom" queryTableFieldId="28" dataDxfId="102" totalsRowDxfId="37">
      <totalsRowFormula>AVERAGE(psych_RFT_RT_sub_02PC[-5/-2])</totalsRowFormula>
    </tableColumn>
    <tableColumn id="29" uniqueName="29" name="-5/-1" totalsRowFunction="custom" queryTableFieldId="29" dataDxfId="101" totalsRowDxfId="36">
      <totalsRowFormula>AVERAGE(psych_RFT_RT_sub_02PC[-5/-1])</totalsRowFormula>
    </tableColumn>
    <tableColumn id="30" uniqueName="30" name="-5/1" totalsRowFunction="custom" queryTableFieldId="30" dataDxfId="100" totalsRowDxfId="35">
      <totalsRowFormula>AVERAGE(psych_RFT_RT_sub_02PC[-5/1])</totalsRowFormula>
    </tableColumn>
    <tableColumn id="31" uniqueName="31" name="-5/2" totalsRowFunction="custom" queryTableFieldId="31" dataDxfId="99" totalsRowDxfId="34">
      <totalsRowFormula>AVERAGE(psych_RFT_RT_sub_02PC[-5/2])</totalsRowFormula>
    </tableColumn>
    <tableColumn id="32" uniqueName="32" name="-5/4" totalsRowFunction="custom" queryTableFieldId="32" dataDxfId="98" totalsRowDxfId="33">
      <totalsRowFormula>AVERAGE(psych_RFT_RT_sub_02PC[-5/4])</totalsRowFormula>
    </tableColumn>
    <tableColumn id="33" uniqueName="33" name="-5/7" totalsRowFunction="custom" queryTableFieldId="33" dataDxfId="97" totalsRowDxfId="32">
      <totalsRowFormula>AVERAGE(psych_RFT_RT_sub_02PC[-5/7])</totalsRowFormula>
    </tableColumn>
    <tableColumn id="34" uniqueName="34" name="5/-7" totalsRowFunction="custom" queryTableFieldId="34" dataDxfId="96" totalsRowDxfId="31">
      <totalsRowFormula>AVERAGE(psych_RFT_RT_sub_02PC[5/-7])</totalsRowFormula>
    </tableColumn>
    <tableColumn id="35" uniqueName="35" name="5/-4" totalsRowFunction="custom" queryTableFieldId="35" dataDxfId="95" totalsRowDxfId="30">
      <totalsRowFormula>AVERAGE(psych_RFT_RT_sub_02PC[5/-4])</totalsRowFormula>
    </tableColumn>
    <tableColumn id="36" uniqueName="36" name="5/-2" totalsRowFunction="custom" queryTableFieldId="36" dataDxfId="94" totalsRowDxfId="29">
      <totalsRowFormula>AVERAGE(psych_RFT_RT_sub_02PC[5/-2])</totalsRowFormula>
    </tableColumn>
    <tableColumn id="37" uniqueName="37" name="5/-1" totalsRowFunction="custom" queryTableFieldId="37" dataDxfId="93" totalsRowDxfId="28">
      <totalsRowFormula>AVERAGE(psych_RFT_RT_sub_02PC[5/-1])</totalsRowFormula>
    </tableColumn>
    <tableColumn id="38" uniqueName="38" name="5/1" totalsRowFunction="custom" queryTableFieldId="38" dataDxfId="92" totalsRowDxfId="27">
      <totalsRowFormula>AVERAGE(psych_RFT_RT_sub_02PC[5/1])</totalsRowFormula>
    </tableColumn>
    <tableColumn id="39" uniqueName="39" name="5/2" totalsRowFunction="custom" queryTableFieldId="39" dataDxfId="91" totalsRowDxfId="26">
      <totalsRowFormula>AVERAGE(psych_RFT_RT_sub_02PC[5/2])</totalsRowFormula>
    </tableColumn>
    <tableColumn id="40" uniqueName="40" name="5/4" totalsRowFunction="custom" queryTableFieldId="40" dataDxfId="90" totalsRowDxfId="25">
      <totalsRowFormula>AVERAGE(psych_RFT_RT_sub_02PC[5/4])</totalsRowFormula>
    </tableColumn>
    <tableColumn id="41" uniqueName="41" name="5/7" totalsRowFunction="custom" queryTableFieldId="41" dataDxfId="89" totalsRowDxfId="24">
      <totalsRowFormula>AVERAGE(psych_RFT_RT_sub_02PC[5/7])</totalsRowFormula>
    </tableColumn>
    <tableColumn id="42" uniqueName="42" name="15/-7" totalsRowFunction="custom" queryTableFieldId="42" dataDxfId="88" totalsRowDxfId="23">
      <totalsRowFormula>AVERAGE(psych_RFT_RT_sub_02PC[15/-7])</totalsRowFormula>
    </tableColumn>
    <tableColumn id="43" uniqueName="43" name="15/-4" totalsRowFunction="custom" queryTableFieldId="43" dataDxfId="87" totalsRowDxfId="22">
      <totalsRowFormula>AVERAGE(psych_RFT_RT_sub_02PC[15/-4])</totalsRowFormula>
    </tableColumn>
    <tableColumn id="44" uniqueName="44" name="15/-2" totalsRowFunction="custom" queryTableFieldId="44" dataDxfId="86" totalsRowDxfId="21">
      <totalsRowFormula>AVERAGE(psych_RFT_RT_sub_02PC[15/-2])</totalsRowFormula>
    </tableColumn>
    <tableColumn id="45" uniqueName="45" name="15/-1" totalsRowFunction="custom" queryTableFieldId="45" dataDxfId="85" totalsRowDxfId="20">
      <totalsRowFormula>AVERAGE(psych_RFT_RT_sub_02PC[15/-1])</totalsRowFormula>
    </tableColumn>
    <tableColumn id="46" uniqueName="46" name="15/1" totalsRowFunction="custom" queryTableFieldId="46" dataDxfId="84" totalsRowDxfId="19">
      <totalsRowFormula>AVERAGE(psych_RFT_RT_sub_02PC[15/1])</totalsRowFormula>
    </tableColumn>
    <tableColumn id="47" uniqueName="47" name="15/2" totalsRowFunction="custom" queryTableFieldId="47" dataDxfId="83" totalsRowDxfId="18">
      <totalsRowFormula>AVERAGE(psych_RFT_RT_sub_02PC[15/2])</totalsRowFormula>
    </tableColumn>
    <tableColumn id="48" uniqueName="48" name="15/4" totalsRowFunction="custom" queryTableFieldId="48" dataDxfId="82" totalsRowDxfId="17">
      <totalsRowFormula>AVERAGE(psych_RFT_RT_sub_02PC[15/4])</totalsRowFormula>
    </tableColumn>
    <tableColumn id="49" uniqueName="49" name="15/7" totalsRowFunction="custom" queryTableFieldId="49" dataDxfId="81" totalsRowDxfId="16">
      <totalsRowFormula>AVERAGE(psych_RFT_RT_sub_02PC[15/7])</totalsRowFormula>
    </tableColumn>
    <tableColumn id="50" uniqueName="50" name="25/-7" totalsRowFunction="custom" queryTableFieldId="50" dataDxfId="80" totalsRowDxfId="15">
      <totalsRowFormula>AVERAGE(psych_RFT_RT_sub_02PC[25/-7])</totalsRowFormula>
    </tableColumn>
    <tableColumn id="51" uniqueName="51" name="25/-4" totalsRowFunction="custom" queryTableFieldId="51" dataDxfId="79" totalsRowDxfId="14">
      <totalsRowFormula>AVERAGE(psych_RFT_RT_sub_02PC[25/-4])</totalsRowFormula>
    </tableColumn>
    <tableColumn id="52" uniqueName="52" name="25/-2" totalsRowFunction="custom" queryTableFieldId="52" dataDxfId="78" totalsRowDxfId="13">
      <totalsRowFormula>AVERAGE(psych_RFT_RT_sub_02PC[25/-2])</totalsRowFormula>
    </tableColumn>
    <tableColumn id="53" uniqueName="53" name="25/-1" totalsRowFunction="custom" queryTableFieldId="53" dataDxfId="77" totalsRowDxfId="12">
      <totalsRowFormula>AVERAGE(psych_RFT_RT_sub_02PC[25/-1])</totalsRowFormula>
    </tableColumn>
    <tableColumn id="54" uniqueName="54" name="25/1" totalsRowFunction="custom" queryTableFieldId="54" dataDxfId="76" totalsRowDxfId="11">
      <totalsRowFormula>AVERAGE(psych_RFT_RT_sub_02PC[25/1])</totalsRowFormula>
    </tableColumn>
    <tableColumn id="55" uniqueName="55" name="25/2" totalsRowFunction="custom" queryTableFieldId="55" dataDxfId="75" totalsRowDxfId="10">
      <totalsRowFormula>AVERAGE(psych_RFT_RT_sub_02PC[25/2])</totalsRowFormula>
    </tableColumn>
    <tableColumn id="56" uniqueName="56" name="25/4" totalsRowFunction="custom" queryTableFieldId="56" dataDxfId="74" totalsRowDxfId="9">
      <totalsRowFormula>AVERAGE(psych_RFT_RT_sub_02PC[25/4])</totalsRowFormula>
    </tableColumn>
    <tableColumn id="57" uniqueName="57" name="25/7" totalsRowFunction="custom" queryTableFieldId="57" dataDxfId="73" totalsRowDxfId="8">
      <totalsRowFormula>AVERAGE(psych_RFT_RT_sub_02PC[25/7])</totalsRowFormula>
    </tableColumn>
    <tableColumn id="58" uniqueName="58" name="35/-7" totalsRowFunction="custom" queryTableFieldId="58" dataDxfId="72" totalsRowDxfId="7">
      <totalsRowFormula>AVERAGE(psych_RFT_RT_sub_02PC[35/-7])</totalsRowFormula>
    </tableColumn>
    <tableColumn id="59" uniqueName="59" name="35/-4" totalsRowFunction="custom" queryTableFieldId="59" dataDxfId="71" totalsRowDxfId="6">
      <totalsRowFormula>AVERAGE(psych_RFT_RT_sub_02PC[35/-4])</totalsRowFormula>
    </tableColumn>
    <tableColumn id="60" uniqueName="60" name="35/-2" totalsRowFunction="custom" queryTableFieldId="60" dataDxfId="70" totalsRowDxfId="5">
      <totalsRowFormula>AVERAGE(psych_RFT_RT_sub_02PC[35/-2])</totalsRowFormula>
    </tableColumn>
    <tableColumn id="61" uniqueName="61" name="35/-1" totalsRowFunction="custom" queryTableFieldId="61" dataDxfId="69" totalsRowDxfId="4">
      <totalsRowFormula>AVERAGE(psych_RFT_RT_sub_02PC[35/-1])</totalsRowFormula>
    </tableColumn>
    <tableColumn id="62" uniqueName="62" name="35/1" totalsRowFunction="custom" queryTableFieldId="62" dataDxfId="68" totalsRowDxfId="3">
      <totalsRowFormula>AVERAGE(psych_RFT_RT_sub_02PC[35/1])</totalsRowFormula>
    </tableColumn>
    <tableColumn id="63" uniqueName="63" name="35/2" totalsRowFunction="custom" queryTableFieldId="63" dataDxfId="67" totalsRowDxfId="2">
      <totalsRowFormula>AVERAGE(psych_RFT_RT_sub_02PC[35/2])</totalsRowFormula>
    </tableColumn>
    <tableColumn id="64" uniqueName="64" name="35/4" totalsRowFunction="custom" queryTableFieldId="64" dataDxfId="66" totalsRowDxfId="1">
      <totalsRowFormula>AVERAGE(psych_RFT_RT_sub_02PC[35/4])</totalsRowFormula>
    </tableColumn>
    <tableColumn id="65" uniqueName="65" name="35/7" totalsRowFunction="custom" queryTableFieldId="65" dataDxfId="65" totalsRowDxfId="0">
      <totalsRowFormula>AVERAGE(psych_RFT_RT_sub_02PC[35/7])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"/>
  <sheetViews>
    <sheetView tabSelected="1" zoomScale="85" zoomScaleNormal="85" workbookViewId="0">
      <selection activeCell="A14" sqref="A14:XFD14"/>
    </sheetView>
  </sheetViews>
  <sheetFormatPr baseColWidth="10" defaultRowHeight="14.5" x14ac:dyDescent="0.35"/>
  <cols>
    <col min="1" max="1" width="7.1796875" bestFit="1" customWidth="1"/>
    <col min="2" max="65" width="19.453125" bestFit="1" customWidth="1"/>
  </cols>
  <sheetData>
    <row r="1" spans="1:65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M1" t="s">
        <v>75</v>
      </c>
    </row>
    <row r="2" spans="1:65" x14ac:dyDescent="0.35">
      <c r="A2" s="1" t="s">
        <v>76</v>
      </c>
      <c r="B2" s="2">
        <v>0.26456550008151603</v>
      </c>
      <c r="C2" s="2">
        <v>0.53586889989674003</v>
      </c>
      <c r="D2" s="2">
        <v>0.248951499932445</v>
      </c>
      <c r="E2" s="2">
        <v>0.96628399996552605</v>
      </c>
      <c r="F2" s="2">
        <v>1.1423137000529</v>
      </c>
      <c r="G2" s="2">
        <v>0.23366009991150299</v>
      </c>
      <c r="H2" s="2">
        <v>7.3829300003126194E-2</v>
      </c>
      <c r="I2" s="2">
        <v>0.10330169997178</v>
      </c>
      <c r="J2" s="2">
        <v>0.22580360004212699</v>
      </c>
      <c r="K2" s="2">
        <v>1.0802172000985499</v>
      </c>
      <c r="L2" s="2">
        <v>0.344152499921619</v>
      </c>
      <c r="M2" s="2">
        <v>0.37735700001940098</v>
      </c>
      <c r="N2" s="2">
        <v>0.47222140000667401</v>
      </c>
      <c r="O2" s="2">
        <v>0.31207039998844199</v>
      </c>
      <c r="P2" s="2">
        <v>0.26630550005938802</v>
      </c>
      <c r="Q2" s="2">
        <v>0.214495799969881</v>
      </c>
      <c r="R2" s="2">
        <v>0.18452879996038901</v>
      </c>
      <c r="S2" s="2">
        <v>0.82343959994614102</v>
      </c>
      <c r="T2" s="2">
        <v>0.26123269996605802</v>
      </c>
      <c r="U2" s="2">
        <v>1.0442574999760801</v>
      </c>
      <c r="V2" s="2">
        <v>0.88904779998119898</v>
      </c>
      <c r="W2" s="2">
        <v>0.29586730001028599</v>
      </c>
      <c r="X2" s="2">
        <v>0.26478450000286102</v>
      </c>
      <c r="Y2" s="2">
        <v>0.31320830003824002</v>
      </c>
      <c r="Z2" s="2">
        <v>0.134592799935489</v>
      </c>
      <c r="AA2" s="2">
        <v>0.280421199975535</v>
      </c>
      <c r="AB2" s="2">
        <v>0.33964239992201301</v>
      </c>
      <c r="AC2" s="2">
        <v>0.28097590000834299</v>
      </c>
      <c r="AD2" s="2">
        <v>0.297287599998526</v>
      </c>
      <c r="AE2" s="2">
        <v>0.272381899994798</v>
      </c>
      <c r="AF2" s="2">
        <v>0.13764099997933901</v>
      </c>
      <c r="AG2" s="2">
        <v>0.24992410000413601</v>
      </c>
      <c r="AH2" s="2">
        <v>0.42447830003220499</v>
      </c>
      <c r="AI2" s="2">
        <v>0.262651600060053</v>
      </c>
      <c r="AJ2" s="2">
        <v>0.405791400000453</v>
      </c>
      <c r="AK2" s="2">
        <v>0.225632700021378</v>
      </c>
      <c r="AL2" s="2">
        <v>0.68235150002874401</v>
      </c>
      <c r="AM2" s="2">
        <v>1.03308299998752</v>
      </c>
      <c r="AN2" s="2">
        <v>0.281493699993006</v>
      </c>
      <c r="AO2" s="2">
        <v>0.25091990001965297</v>
      </c>
      <c r="AP2" s="2">
        <v>0.56789629999548197</v>
      </c>
      <c r="AQ2" s="2">
        <v>0.24818619992583901</v>
      </c>
      <c r="AR2" s="2">
        <v>0.63384909997694105</v>
      </c>
      <c r="AS2" s="2">
        <v>0.24934490001760401</v>
      </c>
      <c r="AT2" s="2">
        <v>0.31338280008640101</v>
      </c>
      <c r="AU2" s="2">
        <v>0.40859779994934797</v>
      </c>
      <c r="AV2" s="2">
        <v>0.312030300032347</v>
      </c>
      <c r="AW2" s="2">
        <v>0.40586479997727998</v>
      </c>
      <c r="AX2" s="2">
        <v>0.58391679998021495</v>
      </c>
      <c r="AY2" s="2">
        <v>0.56735110003501099</v>
      </c>
      <c r="AZ2" s="2">
        <v>0.31279669993091302</v>
      </c>
      <c r="BA2" s="2">
        <v>1.3683046000078301</v>
      </c>
      <c r="BB2" s="2">
        <v>0.37690279993694198</v>
      </c>
      <c r="BC2" s="2">
        <v>0.62864250002894495</v>
      </c>
      <c r="BD2" s="2">
        <v>0.42419139994308303</v>
      </c>
      <c r="BE2" s="2">
        <v>0.20047720009461001</v>
      </c>
      <c r="BF2" s="2">
        <v>0.13863909989595399</v>
      </c>
      <c r="BG2" s="2">
        <v>0.31338730000425102</v>
      </c>
      <c r="BH2" s="2">
        <v>0.56477860000450097</v>
      </c>
      <c r="BI2" s="2">
        <v>1.28753380000125</v>
      </c>
      <c r="BJ2" s="2">
        <v>0.499282100005075</v>
      </c>
      <c r="BK2" s="2">
        <v>1.3772949000121999</v>
      </c>
      <c r="BL2" s="2">
        <v>0.482566800084896</v>
      </c>
      <c r="BM2" s="2">
        <v>0.29723969998303801</v>
      </c>
    </row>
    <row r="3" spans="1:65" x14ac:dyDescent="0.35">
      <c r="A3" s="1" t="s">
        <v>77</v>
      </c>
      <c r="B3" s="2">
        <v>0.34199169999919798</v>
      </c>
      <c r="C3" s="2">
        <v>0.16822849994059599</v>
      </c>
      <c r="D3" s="2">
        <v>0.28244509990326999</v>
      </c>
      <c r="E3" s="2">
        <v>0.520038000075146</v>
      </c>
      <c r="F3" s="2">
        <v>0.33155330002773498</v>
      </c>
      <c r="G3" s="2">
        <v>0.37426589999813498</v>
      </c>
      <c r="H3" s="2">
        <v>0.19655260001309199</v>
      </c>
      <c r="I3" s="2">
        <v>0.24489760003052599</v>
      </c>
      <c r="J3" s="2">
        <v>0.36663160007446999</v>
      </c>
      <c r="K3" s="2">
        <v>0.289499699953012</v>
      </c>
      <c r="L3" s="2">
        <v>0.694256899994798</v>
      </c>
      <c r="M3" s="2">
        <v>0.22541069996077501</v>
      </c>
      <c r="N3" s="2">
        <v>0.87194829992949896</v>
      </c>
      <c r="O3" s="2">
        <v>0.248486900003626</v>
      </c>
      <c r="P3" s="2">
        <v>0.24143269995693101</v>
      </c>
      <c r="Q3" s="2">
        <v>0.29578819999005601</v>
      </c>
      <c r="R3" s="2">
        <v>0.24574329995084501</v>
      </c>
      <c r="S3" s="2">
        <v>0.31088299991097301</v>
      </c>
      <c r="T3" s="2">
        <v>0.53386199998203598</v>
      </c>
      <c r="U3" s="2">
        <v>0.55692569992970598</v>
      </c>
      <c r="V3" s="2">
        <v>1.27813239989336</v>
      </c>
      <c r="W3" s="2">
        <v>0.29509639996103898</v>
      </c>
      <c r="X3" s="2">
        <v>0.32478530006483097</v>
      </c>
      <c r="Y3" s="2">
        <v>0.21752580010797801</v>
      </c>
      <c r="Z3" s="2">
        <v>0.18735420005396</v>
      </c>
      <c r="AA3" s="2">
        <v>0.29766410007141503</v>
      </c>
      <c r="AB3" s="2">
        <v>0.89045579999219604</v>
      </c>
      <c r="AC3" s="2">
        <v>0.26526820007711599</v>
      </c>
      <c r="AD3" s="2">
        <v>0.101855500019155</v>
      </c>
      <c r="AE3" s="2">
        <v>0.36077439994551203</v>
      </c>
      <c r="AF3" s="2">
        <v>0.31403470004443002</v>
      </c>
      <c r="AG3" s="2">
        <v>0.16730120009742599</v>
      </c>
      <c r="AH3" s="2">
        <v>0.232045700075104</v>
      </c>
      <c r="AI3" s="2">
        <v>0.26654219999909401</v>
      </c>
      <c r="AJ3" s="2">
        <v>0.31351480004377602</v>
      </c>
      <c r="AK3" s="2">
        <v>0.28010729991365202</v>
      </c>
      <c r="AL3" s="2">
        <v>0.28087280003819598</v>
      </c>
      <c r="AM3" s="2">
        <v>0.35077090002596301</v>
      </c>
      <c r="AN3" s="2">
        <v>0.31327649997547202</v>
      </c>
      <c r="AO3" s="2">
        <v>0.279240299947559</v>
      </c>
      <c r="AP3" s="2">
        <v>0.27983119990676603</v>
      </c>
      <c r="AQ3" s="2">
        <v>0.34604870004113703</v>
      </c>
      <c r="AR3" s="2">
        <v>0.423675399972125</v>
      </c>
      <c r="AS3" s="2">
        <v>0.29757759999483802</v>
      </c>
      <c r="AT3" s="2">
        <v>0.184995500021614</v>
      </c>
      <c r="AU3" s="2">
        <v>0.28629829990677502</v>
      </c>
      <c r="AV3" s="2">
        <v>0.24543749995063899</v>
      </c>
      <c r="AW3" s="2">
        <v>0.24991619994398201</v>
      </c>
      <c r="AX3" s="2">
        <v>0.23407419992145101</v>
      </c>
      <c r="AY3" s="2">
        <v>0.15290730004198799</v>
      </c>
      <c r="AZ3" s="2">
        <v>0.35962250002194102</v>
      </c>
      <c r="BA3" s="2">
        <v>0.61629270005505499</v>
      </c>
      <c r="BB3" s="2">
        <v>0.40748209995217599</v>
      </c>
      <c r="BC3" s="2">
        <v>0.40931789996102402</v>
      </c>
      <c r="BD3" s="2">
        <v>0.16913659998681299</v>
      </c>
      <c r="BE3" s="2">
        <v>0.18561349995434201</v>
      </c>
      <c r="BF3" s="2">
        <v>0.137873500003479</v>
      </c>
      <c r="BG3" s="2">
        <v>0.23076880001462899</v>
      </c>
      <c r="BH3" s="2">
        <v>0.32772780000232099</v>
      </c>
      <c r="BI3" s="2">
        <v>0.56935889995656896</v>
      </c>
      <c r="BJ3" s="2">
        <v>0.31084559997543598</v>
      </c>
      <c r="BK3" s="2">
        <v>0.14622260001487999</v>
      </c>
      <c r="BL3" s="2">
        <v>0.122699299943633</v>
      </c>
      <c r="BM3" s="2">
        <v>0.200312400003895</v>
      </c>
    </row>
    <row r="4" spans="1:65" x14ac:dyDescent="0.35">
      <c r="A4" s="1" t="s">
        <v>78</v>
      </c>
      <c r="B4" s="2">
        <v>0.216528100077994</v>
      </c>
      <c r="C4" s="2">
        <v>0.486998399952426</v>
      </c>
      <c r="D4" s="2">
        <v>0.20187099999748101</v>
      </c>
      <c r="E4" s="2">
        <v>0.34105410007759901</v>
      </c>
      <c r="F4" s="2">
        <v>0.392301400075666</v>
      </c>
      <c r="G4" s="2">
        <v>0.31377829995471901</v>
      </c>
      <c r="H4" s="2">
        <v>0.210359400021843</v>
      </c>
      <c r="I4" s="2">
        <v>0.24417339998762999</v>
      </c>
      <c r="J4" s="2">
        <v>0.250292799901217</v>
      </c>
      <c r="K4" s="2">
        <v>0.13857840001583099</v>
      </c>
      <c r="L4" s="2">
        <v>0.21387730003334501</v>
      </c>
      <c r="M4" s="2">
        <v>0.19372690003365201</v>
      </c>
      <c r="N4" s="2">
        <v>0.19962910003960099</v>
      </c>
      <c r="O4" s="2">
        <v>0.28149820002727199</v>
      </c>
      <c r="P4" s="2">
        <v>0.24968900007661399</v>
      </c>
      <c r="Q4" s="2">
        <v>0.154095000005327</v>
      </c>
      <c r="R4" s="2">
        <v>0.23353420000057601</v>
      </c>
      <c r="S4" s="2">
        <v>0.15325749991461601</v>
      </c>
      <c r="T4" s="2">
        <v>0.52160590002313201</v>
      </c>
      <c r="U4" s="2">
        <v>0.52970660000573799</v>
      </c>
      <c r="V4" s="2">
        <v>0.40399639995302999</v>
      </c>
      <c r="W4" s="2">
        <v>0.21629060001578099</v>
      </c>
      <c r="X4" s="2">
        <v>0.228572100051678</v>
      </c>
      <c r="Y4" s="2">
        <v>0.20136840001214201</v>
      </c>
      <c r="Z4" s="2">
        <v>0.186180799966678</v>
      </c>
      <c r="AA4" s="2">
        <v>0.264387000002898</v>
      </c>
      <c r="AB4" s="2">
        <v>0.13776299997698499</v>
      </c>
      <c r="AC4" s="2">
        <v>0.45721800008322999</v>
      </c>
      <c r="AD4" s="2">
        <v>0.215902300085872</v>
      </c>
      <c r="AE4" s="2">
        <v>0.15018360002431999</v>
      </c>
      <c r="AF4" s="2">
        <v>0.170146599994041</v>
      </c>
      <c r="AG4" s="2">
        <v>0.16839499992784099</v>
      </c>
      <c r="AH4" s="2">
        <v>0.13373480003792701</v>
      </c>
      <c r="AI4" s="2">
        <v>0.25013549998402501</v>
      </c>
      <c r="AJ4" s="2">
        <v>0.21015729999635299</v>
      </c>
      <c r="AK4" s="2">
        <v>0.56835479999426697</v>
      </c>
      <c r="AL4" s="2">
        <v>0.29415580001659603</v>
      </c>
      <c r="AM4" s="2">
        <v>0.19938000000547601</v>
      </c>
      <c r="AN4" s="2">
        <v>0.185358499991707</v>
      </c>
      <c r="AO4" s="2">
        <v>1.2077497000573201</v>
      </c>
      <c r="AP4" s="2">
        <v>0.103674700018018</v>
      </c>
      <c r="AQ4" s="2">
        <v>0.28984639991540401</v>
      </c>
      <c r="AR4" s="2">
        <v>0.19670020008925301</v>
      </c>
      <c r="AS4" s="2">
        <v>0.37838780006859402</v>
      </c>
      <c r="AT4" s="2">
        <v>0.44172450003679797</v>
      </c>
      <c r="AU4" s="2">
        <v>0.48570089996792298</v>
      </c>
      <c r="AV4" s="2">
        <v>0.23008969996590101</v>
      </c>
      <c r="AW4" s="2">
        <v>0.21763700002338701</v>
      </c>
      <c r="AX4" s="2">
        <v>0.16964800003916</v>
      </c>
      <c r="AY4" s="2">
        <v>0.18581939989235199</v>
      </c>
      <c r="AZ4" s="2">
        <v>0.18524629995226799</v>
      </c>
      <c r="BA4" s="2">
        <v>0.15417480003088699</v>
      </c>
      <c r="BB4" s="2">
        <v>0.23149049992207399</v>
      </c>
      <c r="BC4" s="2">
        <v>0.40927930001635099</v>
      </c>
      <c r="BD4" s="2">
        <v>0.329345300095155</v>
      </c>
      <c r="BE4" s="2">
        <v>0.24993090005591501</v>
      </c>
      <c r="BF4" s="2">
        <v>0.12963440001476501</v>
      </c>
      <c r="BG4" s="2">
        <v>0.32735160004813202</v>
      </c>
      <c r="BH4" s="2">
        <v>0.37670799996703802</v>
      </c>
      <c r="BI4" s="2">
        <v>0.66181580000557005</v>
      </c>
      <c r="BJ4" s="2">
        <v>0.12126629997510401</v>
      </c>
      <c r="BK4" s="2">
        <v>0.32868300005793499</v>
      </c>
      <c r="BL4" s="2">
        <v>5.70076999720186E-2</v>
      </c>
      <c r="BM4" s="2">
        <v>0.16789389995392401</v>
      </c>
    </row>
    <row r="5" spans="1:65" x14ac:dyDescent="0.35">
      <c r="A5" s="1" t="s">
        <v>79</v>
      </c>
      <c r="B5" s="2">
        <v>0.47334690007846802</v>
      </c>
      <c r="C5" s="2">
        <v>0.26608590001706001</v>
      </c>
      <c r="D5" s="2">
        <v>0.37459370004944498</v>
      </c>
      <c r="E5" s="2">
        <v>0.37253809999674498</v>
      </c>
      <c r="F5" s="2">
        <v>0.495536900009028</v>
      </c>
      <c r="G5" s="2">
        <v>0.28186290001031</v>
      </c>
      <c r="H5" s="2">
        <v>0.14877259999047901</v>
      </c>
      <c r="I5" s="2">
        <v>0.27273850003257299</v>
      </c>
      <c r="J5" s="2">
        <v>0.19477110006846399</v>
      </c>
      <c r="K5" s="2">
        <v>0.13741339999251001</v>
      </c>
      <c r="L5" s="2">
        <v>0.36265080003067801</v>
      </c>
      <c r="M5" s="2">
        <v>0.28508169995620802</v>
      </c>
      <c r="N5" s="2">
        <v>0.29576170002110302</v>
      </c>
      <c r="O5" s="2">
        <v>0.26485749997664199</v>
      </c>
      <c r="P5" s="2">
        <v>0.18031840003095501</v>
      </c>
      <c r="Q5" s="2">
        <v>0.22937960003037</v>
      </c>
      <c r="R5" s="2">
        <v>0.18279280001297499</v>
      </c>
      <c r="S5" s="2">
        <v>0.33066650002729098</v>
      </c>
      <c r="T5" s="2">
        <v>0.29800750000867898</v>
      </c>
      <c r="U5" s="2">
        <v>0.35941529995761801</v>
      </c>
      <c r="V5" s="2">
        <v>0.29523309995420199</v>
      </c>
      <c r="W5" s="2">
        <v>0.20188109995797199</v>
      </c>
      <c r="X5" s="2">
        <v>0.165981100057251</v>
      </c>
      <c r="Y5" s="2">
        <v>0.27706180000677699</v>
      </c>
      <c r="Z5" s="2">
        <v>0.12883329996839099</v>
      </c>
      <c r="AA5" s="2">
        <v>0.33641540003009102</v>
      </c>
      <c r="AB5" s="2">
        <v>0.32322200003545698</v>
      </c>
      <c r="AC5" s="2">
        <v>0.66382889996748395</v>
      </c>
      <c r="AD5" s="2">
        <v>0.26548250007908702</v>
      </c>
      <c r="AE5" s="2">
        <v>0.162935900036245</v>
      </c>
      <c r="AF5" s="2">
        <v>8.8361700065433896E-2</v>
      </c>
      <c r="AG5" s="2">
        <v>0.181248200009576</v>
      </c>
      <c r="AH5" s="2">
        <v>0.121633300092071</v>
      </c>
      <c r="AI5" s="2">
        <v>0.26549859996885</v>
      </c>
      <c r="AJ5" s="2">
        <v>0.173402499989606</v>
      </c>
      <c r="AK5" s="2">
        <v>0.218000799999572</v>
      </c>
      <c r="AL5" s="2">
        <v>0.28029269992839501</v>
      </c>
      <c r="AM5" s="2">
        <v>0.48809030000120401</v>
      </c>
      <c r="AN5" s="2">
        <v>0.20136449998244599</v>
      </c>
      <c r="AO5" s="2">
        <v>0.121791000012308</v>
      </c>
      <c r="AP5" s="2">
        <v>0.22357619996182601</v>
      </c>
      <c r="AQ5" s="2">
        <v>0.145997400046326</v>
      </c>
      <c r="AR5" s="2">
        <v>0.30653669999446698</v>
      </c>
      <c r="AS5" s="2">
        <v>0.85691199998836898</v>
      </c>
      <c r="AT5" s="2">
        <v>0.45381669991183998</v>
      </c>
      <c r="AU5" s="2">
        <v>0.208478799904696</v>
      </c>
      <c r="AV5" s="2">
        <v>0.181292199995368</v>
      </c>
      <c r="AW5" s="2">
        <v>0.15293380001094101</v>
      </c>
      <c r="AX5" s="2">
        <v>0.18046910001430599</v>
      </c>
      <c r="AY5" s="2">
        <v>0.135367900016717</v>
      </c>
      <c r="AZ5" s="2">
        <v>1.0167261000024099</v>
      </c>
      <c r="BA5" s="2">
        <v>0.293212700053118</v>
      </c>
      <c r="BB5" s="2">
        <v>0.40927439997904003</v>
      </c>
      <c r="BC5" s="2">
        <v>8.8923900038935202E-2</v>
      </c>
      <c r="BD5" s="2">
        <v>0.169465399929322</v>
      </c>
      <c r="BE5" s="2">
        <v>0.21786049997899601</v>
      </c>
      <c r="BF5" s="2">
        <v>0.167381700011901</v>
      </c>
      <c r="BG5" s="2">
        <v>0.23449309996794901</v>
      </c>
      <c r="BH5" s="2">
        <v>0.24675869999919001</v>
      </c>
      <c r="BI5" s="2">
        <v>0.50514829996973198</v>
      </c>
      <c r="BJ5" s="2">
        <v>0.25504319998435598</v>
      </c>
      <c r="BK5" s="2">
        <v>0.26466549991164301</v>
      </c>
      <c r="BL5" s="2">
        <v>0.21674329997040301</v>
      </c>
      <c r="BM5" s="2">
        <v>0.28192340000532501</v>
      </c>
    </row>
    <row r="6" spans="1:65" x14ac:dyDescent="0.35">
      <c r="A6" s="1" t="s">
        <v>80</v>
      </c>
      <c r="B6" s="2">
        <v>0.21475959999952399</v>
      </c>
      <c r="C6" s="2">
        <v>0.23248360003344701</v>
      </c>
      <c r="D6" s="2">
        <v>0.77596390002872795</v>
      </c>
      <c r="E6" s="2">
        <v>0.216898699989542</v>
      </c>
      <c r="F6" s="2">
        <v>0.42467799992300498</v>
      </c>
      <c r="G6" s="2">
        <v>0.103447799920104</v>
      </c>
      <c r="H6" s="2">
        <v>0.217757600010372</v>
      </c>
      <c r="I6" s="2">
        <v>0.24813229998108</v>
      </c>
      <c r="J6" s="2">
        <v>0.23215189995244101</v>
      </c>
      <c r="K6" s="2">
        <v>0.26508549996651698</v>
      </c>
      <c r="L6" s="2">
        <v>0.247231699991971</v>
      </c>
      <c r="M6" s="2">
        <v>0.32990459993015903</v>
      </c>
      <c r="N6" s="2">
        <v>0.28103860002011</v>
      </c>
      <c r="O6" s="2">
        <v>0.25002719997428302</v>
      </c>
      <c r="P6" s="2">
        <v>0.21740219998173399</v>
      </c>
      <c r="Q6" s="2">
        <v>0.18515509995631799</v>
      </c>
      <c r="R6" s="2">
        <v>0.103730299975723</v>
      </c>
      <c r="S6" s="2">
        <v>0.168657499947585</v>
      </c>
      <c r="T6" s="2">
        <v>0.59965810005087405</v>
      </c>
      <c r="U6" s="2">
        <v>0.58550779998768099</v>
      </c>
      <c r="V6" s="2">
        <v>0.37164100003428702</v>
      </c>
      <c r="W6" s="2">
        <v>0.20071359991561599</v>
      </c>
      <c r="X6" s="2">
        <v>0.294581399997696</v>
      </c>
      <c r="Y6" s="2">
        <v>0.31267739995382698</v>
      </c>
      <c r="Z6" s="2">
        <v>0.169481900054961</v>
      </c>
      <c r="AA6" s="2">
        <v>0.249913199921138</v>
      </c>
      <c r="AB6" s="2">
        <v>0.88851520000025597</v>
      </c>
      <c r="AC6" s="2">
        <v>0.34350700001232298</v>
      </c>
      <c r="AD6" s="2">
        <v>0.261558900005184</v>
      </c>
      <c r="AE6" s="2">
        <v>0.22911239997483701</v>
      </c>
      <c r="AF6" s="2">
        <v>0.18974320008419401</v>
      </c>
      <c r="AG6" s="2">
        <v>0.373887400026433</v>
      </c>
      <c r="AH6" s="2">
        <v>0.18414649995975099</v>
      </c>
      <c r="AI6" s="2">
        <v>0.16479030007030801</v>
      </c>
      <c r="AJ6" s="2">
        <v>0.48463630001060598</v>
      </c>
      <c r="AK6" s="2">
        <v>0.37404060002882</v>
      </c>
      <c r="AL6" s="2">
        <v>1.06501509994268</v>
      </c>
      <c r="AM6" s="2">
        <v>0.183341500000096</v>
      </c>
      <c r="AN6" s="2">
        <v>0.20162209996487901</v>
      </c>
      <c r="AO6" s="2">
        <v>0.15966599993407701</v>
      </c>
      <c r="AP6" s="2">
        <v>0.20944879995658899</v>
      </c>
      <c r="AQ6" s="2">
        <v>0.27665120002347898</v>
      </c>
      <c r="AR6" s="2">
        <v>0.32989209995139301</v>
      </c>
      <c r="AS6" s="2">
        <v>0.21715109993237999</v>
      </c>
      <c r="AT6" s="2">
        <v>0.40833060001023103</v>
      </c>
      <c r="AU6" s="2">
        <v>0.168572599999606</v>
      </c>
      <c r="AV6" s="2">
        <v>0.27995869994629102</v>
      </c>
      <c r="AW6" s="2">
        <v>0.15429219999350599</v>
      </c>
      <c r="AX6" s="2">
        <v>0.138358699972741</v>
      </c>
      <c r="AY6" s="2">
        <v>0.22948979993816401</v>
      </c>
      <c r="AZ6" s="2">
        <v>0.29224860004615</v>
      </c>
      <c r="BA6" s="2">
        <v>0.61706359998788596</v>
      </c>
      <c r="BB6" s="2">
        <v>0.36975290009286199</v>
      </c>
      <c r="BC6" s="2">
        <v>0.16939980001188801</v>
      </c>
      <c r="BD6" s="2">
        <v>0.368235199945047</v>
      </c>
      <c r="BE6" s="2">
        <v>0.232444099965505</v>
      </c>
      <c r="BF6" s="2">
        <v>0.19601630000397499</v>
      </c>
      <c r="BG6" s="2">
        <v>0.42379280005115999</v>
      </c>
      <c r="BH6" s="2">
        <v>0.33106849994510401</v>
      </c>
      <c r="BI6" s="2">
        <v>0.46749169996473899</v>
      </c>
      <c r="BJ6" s="2">
        <v>0.601390199968591</v>
      </c>
      <c r="BK6" s="2">
        <v>0.264813099987804</v>
      </c>
      <c r="BL6" s="2">
        <v>0.21270919998641999</v>
      </c>
      <c r="BM6" s="2">
        <v>0.18483069993089801</v>
      </c>
    </row>
    <row r="7" spans="1:65" x14ac:dyDescent="0.35">
      <c r="A7" s="1" t="s">
        <v>81</v>
      </c>
      <c r="B7" s="2">
        <v>0.165386399952694</v>
      </c>
      <c r="C7" s="2">
        <v>0.12108039995655399</v>
      </c>
      <c r="D7" s="2">
        <v>0.201294400030747</v>
      </c>
      <c r="E7" s="2">
        <v>0.467697800020687</v>
      </c>
      <c r="F7" s="2">
        <v>0.22996300004888301</v>
      </c>
      <c r="G7" s="2">
        <v>0.32657749997451901</v>
      </c>
      <c r="H7" s="2">
        <v>0.26351760001853097</v>
      </c>
      <c r="I7" s="2">
        <v>0.136583100073039</v>
      </c>
      <c r="J7" s="2">
        <v>0.289715499966405</v>
      </c>
      <c r="K7" s="2">
        <v>0.24438179994467599</v>
      </c>
      <c r="L7" s="2">
        <v>0.246691600070334</v>
      </c>
      <c r="M7" s="2">
        <v>0.36908340000081802</v>
      </c>
      <c r="N7" s="2">
        <v>0.361146299983374</v>
      </c>
      <c r="O7" s="2">
        <v>0.27959609997924401</v>
      </c>
      <c r="P7" s="2">
        <v>0.201960199978202</v>
      </c>
      <c r="Q7" s="2">
        <v>0.13771230005659099</v>
      </c>
      <c r="R7" s="2">
        <v>0.28080480010248698</v>
      </c>
      <c r="S7" s="2">
        <v>0.425764399929903</v>
      </c>
      <c r="T7" s="2">
        <v>0.29431270004715698</v>
      </c>
      <c r="U7" s="2">
        <v>0.46553459996357499</v>
      </c>
      <c r="V7" s="2">
        <v>0.16814159997738801</v>
      </c>
      <c r="W7" s="2">
        <v>0.21723259997088401</v>
      </c>
      <c r="X7" s="2">
        <v>0.16804070002399299</v>
      </c>
      <c r="Y7" s="2">
        <v>0.16463289991952401</v>
      </c>
      <c r="Z7" s="2">
        <v>0.16864240006543599</v>
      </c>
      <c r="AA7" s="2">
        <v>0.13621949998196201</v>
      </c>
      <c r="AB7" s="2">
        <v>0.23300989996641799</v>
      </c>
      <c r="AC7" s="2">
        <v>1.1462782999733401</v>
      </c>
      <c r="AD7" s="2">
        <v>0.25834659999236398</v>
      </c>
      <c r="AE7" s="2">
        <v>0.34344339999370199</v>
      </c>
      <c r="AF7" s="2">
        <v>0.180837100022472</v>
      </c>
      <c r="AG7" s="2">
        <v>0.21559869998600301</v>
      </c>
      <c r="AH7" s="2">
        <v>0.105459699989296</v>
      </c>
      <c r="AI7" s="2">
        <v>0.13449819991365</v>
      </c>
      <c r="AJ7" s="2">
        <v>0.19855970004573401</v>
      </c>
      <c r="AK7" s="2">
        <v>0.45711040007881798</v>
      </c>
      <c r="AL7" s="2">
        <v>0.96940810000523903</v>
      </c>
      <c r="AM7" s="2">
        <v>0.32905860000755599</v>
      </c>
      <c r="AN7" s="2">
        <v>0.13569190003909101</v>
      </c>
      <c r="AO7" s="2">
        <v>0.167894299956969</v>
      </c>
      <c r="AP7" s="2">
        <v>0.21783599990885699</v>
      </c>
      <c r="AQ7" s="2">
        <v>0.26419240003451699</v>
      </c>
      <c r="AR7" s="2">
        <v>0.32635190000291903</v>
      </c>
      <c r="AS7" s="2">
        <v>0.37672059994656498</v>
      </c>
      <c r="AT7" s="2">
        <v>0.37742369994521102</v>
      </c>
      <c r="AU7" s="2">
        <v>0.373269999981857</v>
      </c>
      <c r="AV7" s="2">
        <v>0.24472910002805201</v>
      </c>
      <c r="AW7" s="2">
        <v>0.215714699937962</v>
      </c>
      <c r="AX7" s="2">
        <v>0.161308699985966</v>
      </c>
      <c r="AY7" s="2">
        <v>0.16838130005635299</v>
      </c>
      <c r="AZ7" s="2">
        <v>0.19141929992474599</v>
      </c>
      <c r="BA7" s="2">
        <v>1.1140479999594299</v>
      </c>
      <c r="BB7" s="2">
        <v>0.52049809996969998</v>
      </c>
      <c r="BC7" s="2">
        <v>0.29580960003659101</v>
      </c>
      <c r="BD7" s="2">
        <v>0.15210040006786499</v>
      </c>
      <c r="BE7" s="2">
        <v>0.163866200018674</v>
      </c>
      <c r="BF7" s="2">
        <v>0.22216510004363901</v>
      </c>
      <c r="BG7" s="2">
        <v>0.295098999980837</v>
      </c>
      <c r="BH7" s="2">
        <v>0.22452859999611899</v>
      </c>
      <c r="BI7" s="2">
        <v>1.1772064999677201</v>
      </c>
      <c r="BJ7" s="2">
        <v>0.176518199965357</v>
      </c>
      <c r="BK7" s="2">
        <v>0.13739479996729601</v>
      </c>
      <c r="BL7" s="2">
        <v>0.16952180000953301</v>
      </c>
      <c r="BM7" s="2">
        <v>0.35699460003525002</v>
      </c>
    </row>
    <row r="8" spans="1:65" x14ac:dyDescent="0.35">
      <c r="A8" s="1" t="s">
        <v>82</v>
      </c>
      <c r="B8" s="2">
        <v>0.185270700021646</v>
      </c>
      <c r="C8" s="2">
        <v>0.185436700005084</v>
      </c>
      <c r="D8" s="2">
        <v>0.21660320006776601</v>
      </c>
      <c r="E8" s="2">
        <v>0.76053769991267395</v>
      </c>
      <c r="F8" s="2">
        <v>0.23345100006554201</v>
      </c>
      <c r="G8" s="2">
        <v>0.35421109991148098</v>
      </c>
      <c r="H8" s="2">
        <v>0.21576789999380699</v>
      </c>
      <c r="I8" s="2">
        <v>0.26266949996352101</v>
      </c>
      <c r="J8" s="2">
        <v>0.136546399910002</v>
      </c>
      <c r="K8" s="2">
        <v>0.217551099951379</v>
      </c>
      <c r="L8" s="2">
        <v>0.47289049997925697</v>
      </c>
      <c r="M8" s="2">
        <v>0.50636140001006402</v>
      </c>
      <c r="N8" s="2">
        <v>0.37171690003015101</v>
      </c>
      <c r="O8" s="2">
        <v>0.233284099958837</v>
      </c>
      <c r="P8" s="2">
        <v>0.20296479994431099</v>
      </c>
      <c r="Q8" s="2">
        <v>0.168552899966016</v>
      </c>
      <c r="R8" s="2">
        <v>0.16653149994090199</v>
      </c>
      <c r="S8" s="2">
        <v>0.48764389997813801</v>
      </c>
      <c r="T8" s="2">
        <v>0.76216079993173402</v>
      </c>
      <c r="U8" s="2">
        <v>1.049715799978</v>
      </c>
      <c r="V8" s="2">
        <v>0.26509600004646899</v>
      </c>
      <c r="W8" s="2">
        <v>0.248504800023511</v>
      </c>
      <c r="X8" s="2">
        <v>0.104654200025834</v>
      </c>
      <c r="Y8" s="2">
        <v>0.214968500076793</v>
      </c>
      <c r="Z8" s="2">
        <v>0.12121220002882099</v>
      </c>
      <c r="AA8" s="2">
        <v>0.13797450007405099</v>
      </c>
      <c r="AB8" s="2">
        <v>0.391785699990578</v>
      </c>
      <c r="AC8" s="2">
        <v>0.152955899946391</v>
      </c>
      <c r="AD8" s="2">
        <v>0.234229700057767</v>
      </c>
      <c r="AE8" s="2">
        <v>0.26529100001789602</v>
      </c>
      <c r="AF8" s="2">
        <v>0.154271300067193</v>
      </c>
      <c r="AG8" s="2">
        <v>0.168575500021688</v>
      </c>
      <c r="AH8" s="2">
        <v>0.20054420002270401</v>
      </c>
      <c r="AI8" s="2">
        <v>0.16928839997854001</v>
      </c>
      <c r="AJ8" s="2">
        <v>0.199499999987892</v>
      </c>
      <c r="AK8" s="2">
        <v>0.20122169994283401</v>
      </c>
      <c r="AL8" s="2">
        <v>0.25773489999119098</v>
      </c>
      <c r="AM8" s="2">
        <v>1.3678373999428</v>
      </c>
      <c r="AN8" s="2">
        <v>0.16802310000639401</v>
      </c>
      <c r="AO8" s="2">
        <v>0.23322679998818699</v>
      </c>
      <c r="AP8" s="2">
        <v>0.13335360004566599</v>
      </c>
      <c r="AQ8" s="2">
        <v>0.20060829992871701</v>
      </c>
      <c r="AR8" s="2">
        <v>0.17033590003848001</v>
      </c>
      <c r="AS8" s="2">
        <v>0.58670490002259601</v>
      </c>
      <c r="AT8" s="2">
        <v>0.216856499901041</v>
      </c>
      <c r="AU8" s="2">
        <v>0.265904600033536</v>
      </c>
      <c r="AV8" s="2">
        <v>8.7201399961486403E-2</v>
      </c>
      <c r="AW8" s="2">
        <v>0.27914839994627899</v>
      </c>
      <c r="AX8" s="2">
        <v>0.19589610002003599</v>
      </c>
      <c r="AY8" s="2">
        <v>0.12005909997969801</v>
      </c>
      <c r="AZ8" s="2">
        <v>0.30541880009695799</v>
      </c>
      <c r="BA8" s="2">
        <v>0.37640199996530999</v>
      </c>
      <c r="BB8" s="2">
        <v>0.34510020003654002</v>
      </c>
      <c r="BC8" s="2">
        <v>0.42508980003185498</v>
      </c>
      <c r="BD8" s="2">
        <v>0.32937819999642598</v>
      </c>
      <c r="BE8" s="2">
        <v>0.303522199974395</v>
      </c>
      <c r="BF8" s="2">
        <v>0.16441030008718299</v>
      </c>
      <c r="BG8" s="2">
        <v>0.37625860003754402</v>
      </c>
      <c r="BH8" s="2">
        <v>0.23374960001092401</v>
      </c>
      <c r="BI8" s="2">
        <v>0.26403039996512201</v>
      </c>
      <c r="BJ8" s="2">
        <v>0.48785919998772398</v>
      </c>
      <c r="BK8" s="2">
        <v>0.39214340003672898</v>
      </c>
      <c r="BL8" s="2">
        <v>0.15337609988637199</v>
      </c>
      <c r="BM8" s="2">
        <v>0.215543400030583</v>
      </c>
    </row>
    <row r="9" spans="1:65" x14ac:dyDescent="0.35">
      <c r="A9" s="1" t="s">
        <v>83</v>
      </c>
      <c r="B9" s="2">
        <v>0.65030330000445202</v>
      </c>
      <c r="C9" s="2">
        <v>0.32940049993339898</v>
      </c>
      <c r="D9" s="2">
        <v>0.232688999967649</v>
      </c>
      <c r="E9" s="2">
        <v>0.85603749996516798</v>
      </c>
      <c r="F9" s="2">
        <v>0.35928390000481097</v>
      </c>
      <c r="G9" s="2">
        <v>0.47425520000979299</v>
      </c>
      <c r="H9" s="2">
        <v>0.16696310008410301</v>
      </c>
      <c r="I9" s="2">
        <v>0.119688999955542</v>
      </c>
      <c r="J9" s="2">
        <v>0.198489599977619</v>
      </c>
      <c r="K9" s="2">
        <v>0.457864299998618</v>
      </c>
      <c r="L9" s="2">
        <v>0.71204529993701704</v>
      </c>
      <c r="M9" s="2">
        <v>0.149259600089862</v>
      </c>
      <c r="N9" s="2">
        <v>0.60091539996210397</v>
      </c>
      <c r="O9" s="2">
        <v>0.56807469995692295</v>
      </c>
      <c r="P9" s="2">
        <v>0.199937699944712</v>
      </c>
      <c r="Q9" s="2">
        <v>0.264561500051058</v>
      </c>
      <c r="R9" s="2">
        <v>0.20010160002857399</v>
      </c>
      <c r="S9" s="2">
        <v>0.201002400019206</v>
      </c>
      <c r="T9" s="2">
        <v>1.5957145000575099</v>
      </c>
      <c r="U9" s="2">
        <v>1.1607625000178801</v>
      </c>
      <c r="V9" s="2">
        <v>0.10470919997896901</v>
      </c>
      <c r="W9" s="2">
        <v>0.26165979995857902</v>
      </c>
      <c r="X9" s="2">
        <v>0.15245579998008901</v>
      </c>
      <c r="Y9" s="2">
        <v>0.16886940004769699</v>
      </c>
      <c r="Z9" s="2">
        <v>0.231678300071507</v>
      </c>
      <c r="AA9" s="2">
        <v>0.23197809990961099</v>
      </c>
      <c r="AB9" s="2">
        <v>0.90276229998562396</v>
      </c>
      <c r="AC9" s="2">
        <v>0.454494000063277</v>
      </c>
      <c r="AD9" s="2">
        <v>0.154449600027874</v>
      </c>
      <c r="AE9" s="2">
        <v>0.28120569989550798</v>
      </c>
      <c r="AF9" s="2">
        <v>0.13560729997698201</v>
      </c>
      <c r="AG9" s="2">
        <v>8.8493600022047703E-2</v>
      </c>
      <c r="AH9" s="2">
        <v>0.359695899998769</v>
      </c>
      <c r="AI9" s="2">
        <v>0.19994069996755501</v>
      </c>
      <c r="AJ9" s="2">
        <v>0.103483700077049</v>
      </c>
      <c r="AK9" s="2">
        <v>0.225882700062356</v>
      </c>
      <c r="AL9" s="2">
        <v>0.15342280000913799</v>
      </c>
      <c r="AM9" s="2">
        <v>0.26345750002656099</v>
      </c>
      <c r="AN9" s="2">
        <v>0.106531600002199</v>
      </c>
      <c r="AO9" s="2">
        <v>0.23352849995717401</v>
      </c>
      <c r="AP9" s="2">
        <v>0.18388539995066799</v>
      </c>
      <c r="AQ9" s="2">
        <v>0.13352000003214901</v>
      </c>
      <c r="AR9" s="2">
        <v>0.20113829988986201</v>
      </c>
      <c r="AS9" s="2">
        <v>1.1739402000093799</v>
      </c>
      <c r="AT9" s="2">
        <v>0.29242690000683003</v>
      </c>
      <c r="AU9" s="2">
        <v>0.30990690004546101</v>
      </c>
      <c r="AV9" s="2">
        <v>0.31315929989796099</v>
      </c>
      <c r="AW9" s="2">
        <v>0.150122099905274</v>
      </c>
      <c r="AX9" s="2">
        <v>0.15012919995933699</v>
      </c>
      <c r="AY9" s="2">
        <v>0.20065369992516899</v>
      </c>
      <c r="AZ9" s="2">
        <v>0.39399399992544198</v>
      </c>
      <c r="BA9" s="2">
        <v>0.95392180001363103</v>
      </c>
      <c r="BB9" s="2">
        <v>0.50487499998416696</v>
      </c>
      <c r="BC9" s="2">
        <v>0.23229790001641901</v>
      </c>
      <c r="BD9" s="2">
        <v>0.23474189999978901</v>
      </c>
      <c r="BE9" s="2">
        <v>0.105550599982962</v>
      </c>
      <c r="BF9" s="2">
        <v>0.26431310002226299</v>
      </c>
      <c r="BG9" s="2">
        <v>0.38938629999756802</v>
      </c>
      <c r="BH9" s="2">
        <v>0.40940730005968301</v>
      </c>
      <c r="BI9" s="2">
        <v>0.26445320004131601</v>
      </c>
      <c r="BJ9" s="2">
        <v>0.21695809997618101</v>
      </c>
      <c r="BK9" s="2">
        <v>0.13786130002699701</v>
      </c>
      <c r="BL9" s="2">
        <v>0.11923840001691099</v>
      </c>
      <c r="BM9" s="2">
        <v>0.18621770001482199</v>
      </c>
    </row>
    <row r="10" spans="1:65" x14ac:dyDescent="0.35">
      <c r="A10" s="1" t="s">
        <v>84</v>
      </c>
      <c r="B10" s="2">
        <v>0.12184559996239799</v>
      </c>
      <c r="C10" s="2">
        <v>0.137174000032246</v>
      </c>
      <c r="D10" s="2">
        <v>0.26567400002386399</v>
      </c>
      <c r="E10" s="2">
        <v>0.521415700088255</v>
      </c>
      <c r="F10" s="2">
        <v>0.24898600007873001</v>
      </c>
      <c r="G10" s="2">
        <v>0.233963000006042</v>
      </c>
      <c r="H10" s="2">
        <v>0.121056200005114</v>
      </c>
      <c r="I10" s="2">
        <v>0.167635399964638</v>
      </c>
      <c r="J10" s="2">
        <v>0.15211539994925199</v>
      </c>
      <c r="K10" s="2">
        <v>0.15372750000096799</v>
      </c>
      <c r="L10" s="2">
        <v>0.169316400075331</v>
      </c>
      <c r="M10" s="2">
        <v>0.79303589998744395</v>
      </c>
      <c r="N10" s="2">
        <v>0.16988219995982901</v>
      </c>
      <c r="O10" s="2">
        <v>0.183549399953335</v>
      </c>
      <c r="P10" s="2">
        <v>0.20119669998530201</v>
      </c>
      <c r="Q10" s="2">
        <v>0.15283949999138699</v>
      </c>
      <c r="R10" s="2">
        <v>0.26466570002958101</v>
      </c>
      <c r="S10" s="2">
        <v>0.18397469993214999</v>
      </c>
      <c r="T10" s="2">
        <v>0.40831830003298802</v>
      </c>
      <c r="U10" s="2">
        <v>0.13715989992488101</v>
      </c>
      <c r="V10" s="2">
        <v>0.44055960001423899</v>
      </c>
      <c r="W10" s="2">
        <v>0.26492749992758002</v>
      </c>
      <c r="X10" s="2">
        <v>0.23362980003003</v>
      </c>
      <c r="Y10" s="2">
        <v>0.200410799938254</v>
      </c>
      <c r="Z10" s="2">
        <v>0.19861210009548799</v>
      </c>
      <c r="AA10" s="2">
        <v>0.20131399994716001</v>
      </c>
      <c r="AB10" s="2">
        <v>0.77810270001646098</v>
      </c>
      <c r="AC10" s="2">
        <v>0.37754390004556598</v>
      </c>
      <c r="AD10" s="2">
        <v>0.215349300066009</v>
      </c>
      <c r="AE10" s="2">
        <v>0.133929100004024</v>
      </c>
      <c r="AF10" s="2">
        <v>0.105509800021536</v>
      </c>
      <c r="AG10" s="2">
        <v>0.232543800026178</v>
      </c>
      <c r="AH10" s="2">
        <v>0.32868730009067798</v>
      </c>
      <c r="AI10" s="2">
        <v>0.13604430004488599</v>
      </c>
      <c r="AJ10" s="2">
        <v>0.119501399924047</v>
      </c>
      <c r="AK10" s="2">
        <v>0.29819000000134099</v>
      </c>
      <c r="AL10" s="2">
        <v>0.665988199994899</v>
      </c>
      <c r="AM10" s="2">
        <v>0.28049250005278697</v>
      </c>
      <c r="AN10" s="2">
        <v>0.18411350005771901</v>
      </c>
      <c r="AO10" s="2">
        <v>0.16818150004837601</v>
      </c>
      <c r="AP10" s="2">
        <v>0.24727520009037099</v>
      </c>
      <c r="AQ10" s="2">
        <v>0.18361629999708301</v>
      </c>
      <c r="AR10" s="2">
        <v>0.23401190002914499</v>
      </c>
      <c r="AS10" s="2">
        <v>0.29602310003247101</v>
      </c>
      <c r="AT10" s="2">
        <v>0.24808020005002601</v>
      </c>
      <c r="AU10" s="2">
        <v>0.119895200012251</v>
      </c>
      <c r="AV10" s="2">
        <v>0.30451699998229698</v>
      </c>
      <c r="AW10" s="2">
        <v>0.22367310000117799</v>
      </c>
      <c r="AX10" s="2">
        <v>0.16846979991532801</v>
      </c>
      <c r="AY10" s="2">
        <v>0.218585399910807</v>
      </c>
      <c r="AZ10" s="2">
        <v>0.23214139998890401</v>
      </c>
      <c r="BA10" s="2">
        <v>0.53550350002478797</v>
      </c>
      <c r="BB10" s="2">
        <v>0.249383799964562</v>
      </c>
      <c r="BC10" s="2">
        <v>0.104385199956595</v>
      </c>
      <c r="BD10" s="2">
        <v>0.168570500100031</v>
      </c>
      <c r="BE10" s="2">
        <v>0.18735819996800199</v>
      </c>
      <c r="BF10" s="2">
        <v>0.13426089996937601</v>
      </c>
      <c r="BG10" s="2">
        <v>0.248742399970069</v>
      </c>
      <c r="BH10" s="2">
        <v>0.27986270003020702</v>
      </c>
      <c r="BI10" s="2">
        <v>0.32971700001507998</v>
      </c>
      <c r="BJ10" s="2">
        <v>0.19951469998341001</v>
      </c>
      <c r="BK10" s="2">
        <v>0.24782470008358301</v>
      </c>
      <c r="BL10" s="2">
        <v>0.233095100033096</v>
      </c>
      <c r="BM10" s="2">
        <v>0.14195730001665599</v>
      </c>
    </row>
    <row r="11" spans="1:65" x14ac:dyDescent="0.35">
      <c r="A11" s="1" t="s">
        <v>85</v>
      </c>
      <c r="B11" s="2">
        <v>0.16945200006011801</v>
      </c>
      <c r="C11" s="2">
        <v>0.24763270001858401</v>
      </c>
      <c r="D11" s="2">
        <v>0.181174400029703</v>
      </c>
      <c r="E11" s="2">
        <v>0.69764000002760396</v>
      </c>
      <c r="F11" s="2">
        <v>0.37716079992242102</v>
      </c>
      <c r="G11" s="2">
        <v>0.28150059992913101</v>
      </c>
      <c r="H11" s="2">
        <v>7.4413799913600004E-2</v>
      </c>
      <c r="I11" s="2">
        <v>0.183538399985991</v>
      </c>
      <c r="J11" s="2">
        <v>0.327322999946773</v>
      </c>
      <c r="K11" s="2">
        <v>0.18553770007565601</v>
      </c>
      <c r="L11" s="2">
        <v>0.39346129994373702</v>
      </c>
      <c r="M11" s="2">
        <v>0.65008950000628796</v>
      </c>
      <c r="N11" s="2">
        <v>0.233311500051058</v>
      </c>
      <c r="O11" s="2">
        <v>0.21698730008210901</v>
      </c>
      <c r="P11" s="2">
        <v>0.16678299999330101</v>
      </c>
      <c r="Q11" s="2">
        <v>0.23356670001521701</v>
      </c>
      <c r="R11" s="2">
        <v>0.19961060001514799</v>
      </c>
      <c r="S11" s="2">
        <v>0.31340949994046202</v>
      </c>
      <c r="T11" s="2">
        <v>0.60038920002989404</v>
      </c>
      <c r="U11" s="2">
        <v>0.40609770000446499</v>
      </c>
      <c r="V11" s="2">
        <v>0.18486989999655601</v>
      </c>
      <c r="W11" s="2">
        <v>0.19648210005834699</v>
      </c>
      <c r="X11" s="2">
        <v>0.31203409994486703</v>
      </c>
      <c r="Y11" s="2">
        <v>0.217151899938471</v>
      </c>
      <c r="Z11" s="2">
        <v>0.31384600000455898</v>
      </c>
      <c r="AA11" s="2">
        <v>0.23314570006914401</v>
      </c>
      <c r="AB11" s="2">
        <v>0.26054220006335499</v>
      </c>
      <c r="AC11" s="2">
        <v>1.7681096000596801</v>
      </c>
      <c r="AD11" s="2">
        <v>0.233405799954198</v>
      </c>
      <c r="AE11" s="2">
        <v>0.20048089988995299</v>
      </c>
      <c r="AF11" s="2">
        <v>0.23290760000236299</v>
      </c>
      <c r="AG11" s="2">
        <v>0.10573700000531901</v>
      </c>
      <c r="AH11" s="2">
        <v>0.20117869996465701</v>
      </c>
      <c r="AI11" s="2">
        <v>0.29617539991158898</v>
      </c>
      <c r="AJ11" s="2">
        <v>0.11928900005295801</v>
      </c>
      <c r="AK11" s="2">
        <v>0.200932399951852</v>
      </c>
      <c r="AL11" s="2">
        <v>0.24912409996613799</v>
      </c>
      <c r="AM11" s="2">
        <v>0.36155539995524999</v>
      </c>
      <c r="AN11" s="2">
        <v>0.39252650004345901</v>
      </c>
      <c r="AO11" s="2">
        <v>0.217007100000046</v>
      </c>
      <c r="AP11" s="2">
        <v>0.32818349997978602</v>
      </c>
      <c r="AQ11" s="2">
        <v>0.170030400040559</v>
      </c>
      <c r="AR11" s="2">
        <v>0.39273779990617103</v>
      </c>
      <c r="AS11" s="2">
        <v>0.663941700011491</v>
      </c>
      <c r="AT11" s="2">
        <v>0.26145850005559601</v>
      </c>
      <c r="AU11" s="2">
        <v>0.119791900040581</v>
      </c>
      <c r="AV11" s="2">
        <v>0.105119499959982</v>
      </c>
      <c r="AW11" s="2">
        <v>0.248870600014925</v>
      </c>
      <c r="AX11" s="2">
        <v>0.10479409992694801</v>
      </c>
      <c r="AY11" s="2">
        <v>0.121337199932895</v>
      </c>
      <c r="AZ11" s="2">
        <v>0.34457369998562998</v>
      </c>
      <c r="BA11" s="2">
        <v>0.32790230005048199</v>
      </c>
      <c r="BB11" s="2">
        <v>0.19951149995904399</v>
      </c>
      <c r="BC11" s="2">
        <v>0.120960799977183</v>
      </c>
      <c r="BD11" s="2">
        <v>0.15474309993442101</v>
      </c>
      <c r="BE11" s="2">
        <v>0.15248100005555801</v>
      </c>
      <c r="BF11" s="2">
        <v>0.18538789998274199</v>
      </c>
      <c r="BG11" s="2">
        <v>0.23221030004788101</v>
      </c>
      <c r="BH11" s="2">
        <v>0.31314320000819801</v>
      </c>
      <c r="BI11" s="2">
        <v>0.50483049999456797</v>
      </c>
      <c r="BJ11" s="2">
        <v>0.45344010007101998</v>
      </c>
      <c r="BK11" s="2">
        <v>0.215604200027883</v>
      </c>
      <c r="BL11" s="2">
        <v>0.29768160008825301</v>
      </c>
      <c r="BM11" s="2">
        <v>0.184888800024054</v>
      </c>
    </row>
    <row r="12" spans="1:65" x14ac:dyDescent="0.35">
      <c r="A12" s="1" t="s">
        <v>86</v>
      </c>
      <c r="B12" s="2">
        <f>AVERAGE(psych_RFT_RT_sub_02PC[-35/-7])</f>
        <v>0.28034498002380082</v>
      </c>
      <c r="C12" s="2">
        <f>AVERAGE(psych_RFT_RT_sub_02PC[-35/-4])</f>
        <v>0.2710389599786136</v>
      </c>
      <c r="D12" s="2">
        <f>AVERAGE(psych_RFT_RT_sub_02PC[-35/-2])</f>
        <v>0.29812602000310984</v>
      </c>
      <c r="E12" s="2">
        <f>AVERAGE(psych_RFT_RT_sub_02PC[-35/-1])</f>
        <v>0.57201416001189465</v>
      </c>
      <c r="F12" s="2">
        <f>AVERAGE(psych_RFT_RT_sub_02PC[-35/1])</f>
        <v>0.42352280002087206</v>
      </c>
      <c r="G12" s="2">
        <f>AVERAGE(psych_RFT_RT_sub_02PC[-35/2])</f>
        <v>0.29775223996257372</v>
      </c>
      <c r="H12" s="2">
        <f>AVERAGE(psych_RFT_RT_sub_02PC[-35/4])</f>
        <v>0.16889901000540675</v>
      </c>
      <c r="I12" s="2">
        <f>AVERAGE(psych_RFT_RT_sub_02PC[-35/7])</f>
        <v>0.198335889994632</v>
      </c>
      <c r="J12" s="2">
        <f>AVERAGE(psych_RFT_RT_sub_02PC[-25/-7])</f>
        <v>0.237384089978877</v>
      </c>
      <c r="K12" s="2">
        <f>AVERAGE(psych_RFT_RT_sub_02PC[-25/-4])</f>
        <v>0.31698565999977169</v>
      </c>
      <c r="L12" s="2">
        <f>AVERAGE(psych_RFT_RT_sub_02PC[-25/-2])</f>
        <v>0.38565742999780872</v>
      </c>
      <c r="M12" s="2">
        <f>AVERAGE(psych_RFT_RT_sub_02PC[-25/-1])</f>
        <v>0.38793106999946708</v>
      </c>
      <c r="N12" s="2">
        <f>AVERAGE(psych_RFT_RT_sub_02PC[-25/1])</f>
        <v>0.38575714000035027</v>
      </c>
      <c r="O12" s="2">
        <f>AVERAGE(psych_RFT_RT_sub_02PC[-25/2])</f>
        <v>0.2838431799900713</v>
      </c>
      <c r="P12" s="2">
        <f>AVERAGE(psych_RFT_RT_sub_02PC[-25/4])</f>
        <v>0.212799019995145</v>
      </c>
      <c r="Q12" s="2">
        <f>AVERAGE(psych_RFT_RT_sub_02PC[-25/7])</f>
        <v>0.20361466000322209</v>
      </c>
      <c r="R12" s="2">
        <f>AVERAGE(psych_RFT_RT_sub_02PC[-15/-7])</f>
        <v>0.20620436000171999</v>
      </c>
      <c r="S12" s="2">
        <f>AVERAGE(psych_RFT_RT_sub_02PC[-15/-4])</f>
        <v>0.3398698999546465</v>
      </c>
      <c r="T12" s="2">
        <f>AVERAGE(psych_RFT_RT_sub_02PC[-15/-2])</f>
        <v>0.58752617001300611</v>
      </c>
      <c r="U12" s="2">
        <f>AVERAGE(psych_RFT_RT_sub_02PC[-15/-1])</f>
        <v>0.62950833997456235</v>
      </c>
      <c r="V12" s="2">
        <f>AVERAGE(psych_RFT_RT_sub_02PC[-15/1])</f>
        <v>0.4401426999829699</v>
      </c>
      <c r="W12" s="2">
        <f>AVERAGE(psych_RFT_RT_sub_02PC[-15/2])</f>
        <v>0.23986557997995953</v>
      </c>
      <c r="X12" s="2">
        <f>AVERAGE(psych_RFT_RT_sub_02PC[-15/4])</f>
        <v>0.22495190001791299</v>
      </c>
      <c r="Y12" s="2">
        <f>AVERAGE(psych_RFT_RT_sub_02PC[-15/7])</f>
        <v>0.22878752000397032</v>
      </c>
      <c r="Z12" s="2">
        <f>AVERAGE(psych_RFT_RT_sub_02PC[-5/-7])</f>
        <v>0.18404340002452896</v>
      </c>
      <c r="AA12" s="2">
        <f>AVERAGE(psych_RFT_RT_sub_02PC[-5/-4])</f>
        <v>0.23694326999830045</v>
      </c>
      <c r="AB12" s="2">
        <f>AVERAGE(psych_RFT_RT_sub_02PC[-5/-2])</f>
        <v>0.51458011999493425</v>
      </c>
      <c r="AC12" s="2">
        <f>AVERAGE(psych_RFT_RT_sub_02PC[-5/-1])</f>
        <v>0.59101797002367495</v>
      </c>
      <c r="AD12" s="2">
        <f>AVERAGE(psych_RFT_RT_sub_02PC[-5/1])</f>
        <v>0.22378678002860361</v>
      </c>
      <c r="AE12" s="2">
        <f>AVERAGE(psych_RFT_RT_sub_02PC[-5/2])</f>
        <v>0.23997382997767946</v>
      </c>
      <c r="AF12" s="2">
        <f>AVERAGE(psych_RFT_RT_sub_02PC[-5/4])</f>
        <v>0.17090603002579838</v>
      </c>
      <c r="AG12" s="2">
        <f>AVERAGE(psych_RFT_RT_sub_02PC[-5/7])</f>
        <v>0.19517045001266475</v>
      </c>
      <c r="AH12" s="2">
        <f>AVERAGE(psych_RFT_RT_sub_02PC[5/-7])</f>
        <v>0.22916044002631616</v>
      </c>
      <c r="AI12" s="2">
        <f>AVERAGE(psych_RFT_RT_sub_02PC[5/-4])</f>
        <v>0.214556519989855</v>
      </c>
      <c r="AJ12" s="2">
        <f>AVERAGE(psych_RFT_RT_sub_02PC[5/-2])</f>
        <v>0.23278361001284736</v>
      </c>
      <c r="AK12" s="2">
        <f>AVERAGE(psych_RFT_RT_sub_02PC[5/-1])</f>
        <v>0.30494733999948898</v>
      </c>
      <c r="AL12" s="2">
        <f>AVERAGE(psych_RFT_RT_sub_02PC[5/1])</f>
        <v>0.48983659999212159</v>
      </c>
      <c r="AM12" s="2">
        <f>AVERAGE(psych_RFT_RT_sub_02PC[5/2])</f>
        <v>0.48570671000052135</v>
      </c>
      <c r="AN12" s="2">
        <f>AVERAGE(psych_RFT_RT_sub_02PC[5/4])</f>
        <v>0.21700019000563722</v>
      </c>
      <c r="AO12" s="2">
        <f>AVERAGE(psych_RFT_RT_sub_02PC[5/7])</f>
        <v>0.30392050999216691</v>
      </c>
      <c r="AP12" s="2">
        <f>AVERAGE(psych_RFT_RT_sub_02PC[15/-7])</f>
        <v>0.24949608998140288</v>
      </c>
      <c r="AQ12" s="2">
        <f>AVERAGE(psych_RFT_RT_sub_02PC[15/-4])</f>
        <v>0.22586972999852101</v>
      </c>
      <c r="AR12" s="2">
        <f>AVERAGE(psych_RFT_RT_sub_02PC[15/-2])</f>
        <v>0.32152292998507559</v>
      </c>
      <c r="AS12" s="2">
        <f>AVERAGE(psych_RFT_RT_sub_02PC[15/-1])</f>
        <v>0.50967039000242875</v>
      </c>
      <c r="AT12" s="2">
        <f>AVERAGE(psych_RFT_RT_sub_02PC[15/1])</f>
        <v>0.31984959000255886</v>
      </c>
      <c r="AU12" s="2">
        <f>AVERAGE(psych_RFT_RT_sub_02PC[15/2])</f>
        <v>0.27464169998420335</v>
      </c>
      <c r="AV12" s="2">
        <f>AVERAGE(psych_RFT_RT_sub_02PC[15/4])</f>
        <v>0.23035346997203249</v>
      </c>
      <c r="AW12" s="2">
        <f>AVERAGE(psych_RFT_RT_sub_02PC[15/7])</f>
        <v>0.22981728997547141</v>
      </c>
      <c r="AX12" s="2">
        <f>AVERAGE(psych_RFT_RT_sub_02PC[25/-7])</f>
        <v>0.2087064699735488</v>
      </c>
      <c r="AY12" s="2">
        <f>AVERAGE(psych_RFT_RT_sub_02PC[25/-4])</f>
        <v>0.20999521997291537</v>
      </c>
      <c r="AZ12" s="2">
        <f>AVERAGE(psych_RFT_RT_sub_02PC[25/-2])</f>
        <v>0.36341873998753627</v>
      </c>
      <c r="BA12" s="2">
        <f>AVERAGE(psych_RFT_RT_sub_02PC[25/-1])</f>
        <v>0.63568260001484167</v>
      </c>
      <c r="BB12" s="2">
        <f>AVERAGE(psych_RFT_RT_sub_02PC[25/1])</f>
        <v>0.36142712997971077</v>
      </c>
      <c r="BC12" s="2">
        <f>AVERAGE(psych_RFT_RT_sub_02PC[25/2])</f>
        <v>0.28841067000757858</v>
      </c>
      <c r="BD12" s="2">
        <f>AVERAGE(psych_RFT_RT_sub_02PC[25/4])</f>
        <v>0.24999079999979523</v>
      </c>
      <c r="BE12" s="2">
        <f>AVERAGE(psych_RFT_RT_sub_02PC[25/7])</f>
        <v>0.19991044000489591</v>
      </c>
      <c r="BF12" s="2">
        <f>AVERAGE(psych_RFT_RT_sub_02PC[35/-7])</f>
        <v>0.17400823000352769</v>
      </c>
      <c r="BG12" s="2">
        <f>AVERAGE(psych_RFT_RT_sub_02PC[35/-4])</f>
        <v>0.30714902001200206</v>
      </c>
      <c r="BH12" s="2">
        <f>AVERAGE(psych_RFT_RT_sub_02PC[35/-2])</f>
        <v>0.33077330000232852</v>
      </c>
      <c r="BI12" s="2">
        <f>AVERAGE(psych_RFT_RT_sub_02PC[35/-1])</f>
        <v>0.60315860998816651</v>
      </c>
      <c r="BJ12" s="2">
        <f>AVERAGE(psych_RFT_RT_sub_02PC[35/1])</f>
        <v>0.33221176998922541</v>
      </c>
      <c r="BK12" s="2">
        <f>AVERAGE(psych_RFT_RT_sub_02PC[35/2])</f>
        <v>0.35125075001269501</v>
      </c>
      <c r="BL12" s="2">
        <f>AVERAGE(psych_RFT_RT_sub_02PC[35/4])</f>
        <v>0.20646392999915358</v>
      </c>
      <c r="BM12" s="2">
        <f>AVERAGE(psych_RFT_RT_sub_02PC[35/7])</f>
        <v>0.22178018999984447</v>
      </c>
    </row>
    <row r="13" spans="1:65" x14ac:dyDescent="0.35">
      <c r="A13" t="s">
        <v>87</v>
      </c>
      <c r="B13" s="2">
        <f>_xlfn.STDEV.P(psych_RFT_RT_sub_02PC[-35/-7])</f>
        <v>0.15691276121226802</v>
      </c>
      <c r="C13" s="2">
        <f>_xlfn.STDEV.P(psych_RFT_RT_sub_02PC[-35/-4])</f>
        <v>0.1343664699829063</v>
      </c>
      <c r="D13" s="2">
        <f>_xlfn.STDEV.P(psych_RFT_RT_sub_02PC[-35/-2])</f>
        <v>0.1676724636419554</v>
      </c>
      <c r="E13" s="2">
        <f>_xlfn.STDEV.P(psych_RFT_RT_sub_02PC[-35/-1])</f>
        <v>0.22865362607507134</v>
      </c>
      <c r="F13" s="2">
        <f>_xlfn.STDEV.P(psych_RFT_RT_sub_02PC[-35/1])</f>
        <v>0.25330075778848316</v>
      </c>
      <c r="G13" s="2">
        <f>_xlfn.STDEV.P(psych_RFT_RT_sub_02PC[-35/2])</f>
        <v>9.3664635832579432E-2</v>
      </c>
      <c r="H13" s="2">
        <f>_xlfn.STDEV.P(psych_RFT_RT_sub_02PC[-35/4])</f>
        <v>6.0567050864942185E-2</v>
      </c>
      <c r="I13" s="2">
        <f>_xlfn.STDEV.P(psych_RFT_RT_sub_02PC[-35/7])</f>
        <v>6.0510360940345204E-2</v>
      </c>
      <c r="J13" s="2">
        <f>_xlfn.STDEV.P(psych_RFT_RT_sub_02PC[-25/-7])</f>
        <v>6.9733964977097884E-2</v>
      </c>
      <c r="K13" s="2">
        <f>_xlfn.STDEV.P(psych_RFT_RT_sub_02PC[-25/-4])</f>
        <v>0.26999703179869666</v>
      </c>
      <c r="L13" s="2">
        <f>_xlfn.STDEV.P(psych_RFT_RT_sub_02PC[-25/-2])</f>
        <v>0.18068486005946341</v>
      </c>
      <c r="M13" s="2">
        <f>_xlfn.STDEV.P(psych_RFT_RT_sub_02PC[-25/-1])</f>
        <v>0.19554207204471491</v>
      </c>
      <c r="N13" s="2">
        <f>_xlfn.STDEV.P(psych_RFT_RT_sub_02PC[-25/1])</f>
        <v>0.20359378007089349</v>
      </c>
      <c r="O13" s="2">
        <f>_xlfn.STDEV.P(psych_RFT_RT_sub_02PC[-25/2])</f>
        <v>0.10072074471605032</v>
      </c>
      <c r="P13" s="2">
        <f>_xlfn.STDEV.P(psych_RFT_RT_sub_02PC[-25/4])</f>
        <v>2.9583061014550046E-2</v>
      </c>
      <c r="Q13" s="2">
        <f>_xlfn.STDEV.P(psych_RFT_RT_sub_02PC[-25/7])</f>
        <v>4.9833073203525674E-2</v>
      </c>
      <c r="R13" s="2">
        <f>_xlfn.STDEV.P(psych_RFT_RT_sub_02PC[-15/-7])</f>
        <v>4.9463848481111995E-2</v>
      </c>
      <c r="S13" s="2">
        <f>_xlfn.STDEV.P(psych_RFT_RT_sub_02PC[-15/-4])</f>
        <v>0.19297801438644083</v>
      </c>
      <c r="T13" s="2">
        <f>_xlfn.STDEV.P(psych_RFT_RT_sub_02PC[-15/-2])</f>
        <v>0.36916893392072264</v>
      </c>
      <c r="U13" s="2">
        <f>_xlfn.STDEV.P(psych_RFT_RT_sub_02PC[-15/-1])</f>
        <v>0.32251259980559671</v>
      </c>
      <c r="V13" s="2">
        <f>_xlfn.STDEV.P(psych_RFT_RT_sub_02PC[-15/1])</f>
        <v>0.34828814374723094</v>
      </c>
      <c r="W13" s="2">
        <f>_xlfn.STDEV.P(psych_RFT_RT_sub_02PC[-15/2])</f>
        <v>3.645574873877476E-2</v>
      </c>
      <c r="X13" s="2">
        <f>_xlfn.STDEV.P(psych_RFT_RT_sub_02PC[-15/4])</f>
        <v>7.1075307577085467E-2</v>
      </c>
      <c r="Y13" s="2">
        <f>_xlfn.STDEV.P(psych_RFT_RT_sub_02PC[-15/7])</f>
        <v>5.1196687617995111E-2</v>
      </c>
      <c r="Z13" s="2">
        <f>_xlfn.STDEV.P(psych_RFT_RT_sub_02PC[-5/-7])</f>
        <v>5.4070398863468469E-2</v>
      </c>
      <c r="AA13" s="2">
        <f>_xlfn.STDEV.P(psych_RFT_RT_sub_02PC[-5/-4])</f>
        <v>6.1353114227462209E-2</v>
      </c>
      <c r="AB13" s="2">
        <f>_xlfn.STDEV.P(psych_RFT_RT_sub_02PC[-5/-2])</f>
        <v>0.29484696487960532</v>
      </c>
      <c r="AC13" s="2">
        <f>_xlfn.STDEV.P(psych_RFT_RT_sub_02PC[-5/-1])</f>
        <v>0.47293462880558096</v>
      </c>
      <c r="AD13" s="2">
        <f>_xlfn.STDEV.P(psych_RFT_RT_sub_02PC[-5/1])</f>
        <v>5.4563573563852094E-2</v>
      </c>
      <c r="AE13" s="2">
        <f>_xlfn.STDEV.P(psych_RFT_RT_sub_02PC[-5/2])</f>
        <v>7.4572323157052756E-2</v>
      </c>
      <c r="AF13" s="2">
        <f>_xlfn.STDEV.P(psych_RFT_RT_sub_02PC[-5/4])</f>
        <v>6.2051239179523848E-2</v>
      </c>
      <c r="AG13" s="2">
        <f>_xlfn.STDEV.P(psych_RFT_RT_sub_02PC[-5/7])</f>
        <v>7.6501518697480217E-2</v>
      </c>
      <c r="AH13" s="2">
        <f>_xlfn.STDEV.P(psych_RFT_RT_sub_02PC[5/-7])</f>
        <v>0.10232332421877126</v>
      </c>
      <c r="AI13" s="2">
        <f>_xlfn.STDEV.P(psych_RFT_RT_sub_02PC[5/-4])</f>
        <v>5.7316012916240999E-2</v>
      </c>
      <c r="AJ13" s="2">
        <f>_xlfn.STDEV.P(psych_RFT_RT_sub_02PC[5/-2])</f>
        <v>0.12191328519220286</v>
      </c>
      <c r="AK13" s="2">
        <f>_xlfn.STDEV.P(psych_RFT_RT_sub_02PC[5/-1])</f>
        <v>0.1181750824115993</v>
      </c>
      <c r="AL13" s="2">
        <f>_xlfn.STDEV.P(psych_RFT_RT_sub_02PC[5/1])</f>
        <v>0.31301181226993502</v>
      </c>
      <c r="AM13" s="2">
        <f>_xlfn.STDEV.P(psych_RFT_RT_sub_02PC[5/2])</f>
        <v>0.37428013276378802</v>
      </c>
      <c r="AN13" s="2">
        <f>_xlfn.STDEV.P(psych_RFT_RT_sub_02PC[5/4])</f>
        <v>8.2471098164926135E-2</v>
      </c>
      <c r="AO13" s="2">
        <f>_xlfn.STDEV.P(psych_RFT_RT_sub_02PC[5/7])</f>
        <v>0.30475247160624486</v>
      </c>
      <c r="AP13" s="2">
        <f>_xlfn.STDEV.P(psych_RFT_RT_sub_02PC[15/-7])</f>
        <v>0.12281337846560164</v>
      </c>
      <c r="AQ13" s="2">
        <f>_xlfn.STDEV.P(psych_RFT_RT_sub_02PC[15/-4])</f>
        <v>6.5978021631316372E-2</v>
      </c>
      <c r="AR13" s="2">
        <f>_xlfn.STDEV.P(psych_RFT_RT_sub_02PC[15/-2])</f>
        <v>0.13189432959025893</v>
      </c>
      <c r="AS13" s="2">
        <f>_xlfn.STDEV.P(psych_RFT_RT_sub_02PC[15/-1])</f>
        <v>0.29503241279519232</v>
      </c>
      <c r="AT13" s="2">
        <f>_xlfn.STDEV.P(psych_RFT_RT_sub_02PC[15/1])</f>
        <v>9.060449089972758E-2</v>
      </c>
      <c r="AU13" s="2">
        <f>_xlfn.STDEV.P(psych_RFT_RT_sub_02PC[15/2])</f>
        <v>0.11714381539942822</v>
      </c>
      <c r="AV13" s="2">
        <f>_xlfn.STDEV.P(psych_RFT_RT_sub_02PC[15/4])</f>
        <v>7.7785695948761349E-2</v>
      </c>
      <c r="AW13" s="2">
        <f>_xlfn.STDEV.P(psych_RFT_RT_sub_02PC[15/7])</f>
        <v>7.2487727333617399E-2</v>
      </c>
      <c r="AX13" s="2">
        <f>_xlfn.STDEV.P(psych_RFT_RT_sub_02PC[25/-7])</f>
        <v>0.12921174728052928</v>
      </c>
      <c r="AY13" s="2">
        <f>_xlfn.STDEV.P(psych_RFT_RT_sub_02PC[25/-4])</f>
        <v>0.1246344756242309</v>
      </c>
      <c r="AZ13" s="2">
        <f>_xlfn.STDEV.P(psych_RFT_RT_sub_02PC[25/-2])</f>
        <v>0.22752354574717237</v>
      </c>
      <c r="BA13" s="2">
        <f>_xlfn.STDEV.P(psych_RFT_RT_sub_02PC[25/-1])</f>
        <v>0.37265180303393014</v>
      </c>
      <c r="BB13" s="2">
        <f>_xlfn.STDEV.P(psych_RFT_RT_sub_02PC[25/1])</f>
        <v>0.10320880618169352</v>
      </c>
      <c r="BC13" s="2">
        <f>_xlfn.STDEV.P(psych_RFT_RT_sub_02PC[25/2])</f>
        <v>0.16814679450143696</v>
      </c>
      <c r="BD13" s="2">
        <f>_xlfn.STDEV.P(psych_RFT_RT_sub_02PC[25/4])</f>
        <v>9.7706332329295251E-2</v>
      </c>
      <c r="BE13" s="2">
        <f>_xlfn.STDEV.P(psych_RFT_RT_sub_02PC[25/7])</f>
        <v>5.2376414321723463E-2</v>
      </c>
      <c r="BF13" s="2">
        <f>_xlfn.STDEV.P(psych_RFT_RT_sub_02PC[35/-7])</f>
        <v>4.1628737649619635E-2</v>
      </c>
      <c r="BG13" s="2">
        <f>_xlfn.STDEV.P(psych_RFT_RT_sub_02PC[35/-4])</f>
        <v>6.773263968838257E-2</v>
      </c>
      <c r="BH13" s="2">
        <f>_xlfn.STDEV.P(psych_RFT_RT_sub_02PC[35/-2])</f>
        <v>9.6811075056872586E-2</v>
      </c>
      <c r="BI13" s="2">
        <f>_xlfn.STDEV.P(psych_RFT_RT_sub_02PC[35/-1])</f>
        <v>0.33832869036188457</v>
      </c>
      <c r="BJ13" s="2">
        <f>_xlfn.STDEV.P(psych_RFT_RT_sub_02PC[35/1])</f>
        <v>0.15663136791231619</v>
      </c>
      <c r="BK13" s="2">
        <f>_xlfn.STDEV.P(psych_RFT_RT_sub_02PC[35/2])</f>
        <v>0.3510440832918808</v>
      </c>
      <c r="BL13" s="2">
        <f>_xlfn.STDEV.P(psych_RFT_RT_sub_02PC[35/4])</f>
        <v>0.11249549144959695</v>
      </c>
      <c r="BM13" s="2">
        <f>_xlfn.STDEV.P(psych_RFT_RT_sub_02PC[35/7])</f>
        <v>6.4312051575997745E-2</v>
      </c>
    </row>
    <row r="14" spans="1:65" x14ac:dyDescent="0.35">
      <c r="A14" t="s">
        <v>88</v>
      </c>
      <c r="B14">
        <f>B13/psych_RFT_RT_sub_02PC[[#Totals],[-35/-7]]</f>
        <v>0.55971311203413165</v>
      </c>
      <c r="C14">
        <f>C13/psych_RFT_RT_sub_02PC[[#Totals],[-35/-4]]</f>
        <v>0.49574596210636479</v>
      </c>
      <c r="D14">
        <f>D13/psych_RFT_RT_sub_02PC[[#Totals],[-35/-2]]</f>
        <v>0.56242143386278853</v>
      </c>
      <c r="E14">
        <f>E13/psych_RFT_RT_sub_02PC[[#Totals],[-35/-1]]</f>
        <v>0.39973420600342591</v>
      </c>
      <c r="F14">
        <f>F13/psych_RFT_RT_sub_02PC[[#Totals],[-35/1]]</f>
        <v>0.59808057034001472</v>
      </c>
      <c r="G14">
        <f>G13/psych_RFT_RT_sub_02PC[[#Totals],[-35/2]]</f>
        <v>0.31457239698466316</v>
      </c>
      <c r="H14">
        <f>H13/psych_RFT_RT_sub_02PC[[#Totals],[-35/4]]</f>
        <v>0.35859920589826627</v>
      </c>
      <c r="I14">
        <f>I13/psych_RFT_RT_sub_02PC[[#Totals],[-35/7]]</f>
        <v>0.3050903240053171</v>
      </c>
      <c r="J14">
        <f>J13/psych_RFT_RT_sub_02PC[[#Totals],[-25/-7]]</f>
        <v>0.29376006194561305</v>
      </c>
      <c r="K14">
        <f>K13/psych_RFT_RT_sub_02PC[[#Totals],[-25/-4]]</f>
        <v>0.85176418327217429</v>
      </c>
      <c r="L14">
        <f>L13/psych_RFT_RT_sub_02PC[[#Totals],[-25/-2]]</f>
        <v>0.46851129008584136</v>
      </c>
      <c r="M14">
        <f>M13/psych_RFT_RT_sub_02PC[[#Totals],[-25/-1]]</f>
        <v>0.50406396178832369</v>
      </c>
      <c r="N14">
        <f>N13/psych_RFT_RT_sub_02PC[[#Totals],[-25/1]]</f>
        <v>0.52777708812002444</v>
      </c>
      <c r="O14">
        <f>O13/psych_RFT_RT_sub_02PC[[#Totals],[-25/2]]</f>
        <v>0.35484644978813118</v>
      </c>
      <c r="P14">
        <f>P13/psych_RFT_RT_sub_02PC[[#Totals],[-25/4]]</f>
        <v>0.13901878408662305</v>
      </c>
      <c r="Q14">
        <f>Q13/psych_RFT_RT_sub_02PC[[#Totals],[-25/7]]</f>
        <v>0.24474206917486732</v>
      </c>
      <c r="R14">
        <f>R13/psych_RFT_RT_sub_02PC[[#Totals],[-15/-7]]</f>
        <v>0.23987780122932129</v>
      </c>
      <c r="S14">
        <f>S13/psych_RFT_RT_sub_02PC[[#Totals],[-15/-4]]</f>
        <v>0.56779966220072009</v>
      </c>
      <c r="T14">
        <f>T13/psych_RFT_RT_sub_02PC[[#Totals],[-15/-2]]</f>
        <v>0.62834466405564593</v>
      </c>
      <c r="U14">
        <f>U13/psych_RFT_RT_sub_02PC[[#Totals],[-15/-1]]</f>
        <v>0.51232458622967414</v>
      </c>
      <c r="V14">
        <f>V13/psych_RFT_RT_sub_02PC[[#Totals],[-15/1]]</f>
        <v>0.79130732773872425</v>
      </c>
      <c r="W14">
        <f>W13/psych_RFT_RT_sub_02PC[[#Totals],[-15/2]]</f>
        <v>0.15198407683928888</v>
      </c>
      <c r="X14">
        <f>X13/psych_RFT_RT_sub_02PC[[#Totals],[-15/4]]</f>
        <v>0.3159578006294933</v>
      </c>
      <c r="Y14">
        <f>Y13/psych_RFT_RT_sub_02PC[[#Totals],[-15/7]]</f>
        <v>0.22377395243021411</v>
      </c>
      <c r="Z14">
        <f>Z13/psych_RFT_RT_sub_02PC[[#Totals],[-5/-7]]</f>
        <v>0.29379156686011054</v>
      </c>
      <c r="AA14">
        <f>AA13/psych_RFT_RT_sub_02PC[[#Totals],[-5/-4]]</f>
        <v>0.25893588042362325</v>
      </c>
      <c r="AB14">
        <f>AB13/psych_RFT_RT_sub_02PC[[#Totals],[-5/-2]]</f>
        <v>0.57298553407486463</v>
      </c>
      <c r="AC14">
        <f>AC13/psych_RFT_RT_sub_02PC[[#Totals],[-5/-1]]</f>
        <v>0.80020346722560087</v>
      </c>
      <c r="AD14">
        <f>AD13/psych_RFT_RT_sub_02PC[[#Totals],[-5/1]]</f>
        <v>0.24381946760607565</v>
      </c>
      <c r="AE14">
        <f>AE13/psych_RFT_RT_sub_02PC[[#Totals],[-5/2]]</f>
        <v>0.31075189808817444</v>
      </c>
      <c r="AF14">
        <f>AF13/psych_RFT_RT_sub_02PC[[#Totals],[-5/4]]</f>
        <v>0.36307226357172517</v>
      </c>
      <c r="AG14">
        <f>AG13/psych_RFT_RT_sub_02PC[[#Totals],[-5/7]]</f>
        <v>0.39197285599595622</v>
      </c>
      <c r="AH14">
        <f>AH13/psych_RFT_RT_sub_02PC[[#Totals],[5/-7]]</f>
        <v>0.44651391054677991</v>
      </c>
      <c r="AI14">
        <f>AI13/psych_RFT_RT_sub_02PC[[#Totals],[5/-4]]</f>
        <v>0.26713712973602993</v>
      </c>
      <c r="AJ14">
        <f>AJ13/psych_RFT_RT_sub_02PC[[#Totals],[5/-2]]</f>
        <v>0.52371936832440413</v>
      </c>
      <c r="AK14">
        <f>AK13/psych_RFT_RT_sub_02PC[[#Totals],[5/-1]]</f>
        <v>0.38752619521717202</v>
      </c>
      <c r="AL14">
        <f>AL13/psych_RFT_RT_sub_02PC[[#Totals],[5/1]]</f>
        <v>0.63901270806421862</v>
      </c>
      <c r="AM14">
        <f>AM13/psych_RFT_RT_sub_02PC[[#Totals],[5/2]]</f>
        <v>0.77058876284288158</v>
      </c>
      <c r="AN14">
        <f>AN13/psych_RFT_RT_sub_02PC[[#Totals],[5/4]]</f>
        <v>0.3800508108439154</v>
      </c>
      <c r="AO14">
        <f>AO13/psych_RFT_RT_sub_02PC[[#Totals],[5/7]]</f>
        <v>1.0027374316201936</v>
      </c>
      <c r="AP14">
        <f>AP13/psych_RFT_RT_sub_02PC[[#Totals],[15/-7]]</f>
        <v>0.49224570402989481</v>
      </c>
      <c r="AQ14">
        <f>AQ13/psych_RFT_RT_sub_02PC[[#Totals],[15/-4]]</f>
        <v>0.29210652366631151</v>
      </c>
      <c r="AR14">
        <f>AR13/psych_RFT_RT_sub_02PC[[#Totals],[15/-2]]</f>
        <v>0.41021749085323772</v>
      </c>
      <c r="AS14">
        <f>AS13/psych_RFT_RT_sub_02PC[[#Totals],[15/-1]]</f>
        <v>0.57886904670641426</v>
      </c>
      <c r="AT14">
        <f>AT13/psych_RFT_RT_sub_02PC[[#Totals],[15/1]]</f>
        <v>0.28327218083663241</v>
      </c>
      <c r="AU14">
        <f>AU13/psych_RFT_RT_sub_02PC[[#Totals],[15/2]]</f>
        <v>0.42653324460985359</v>
      </c>
      <c r="AV14">
        <f>AV13/psych_RFT_RT_sub_02PC[[#Totals],[15/4]]</f>
        <v>0.33767972307170113</v>
      </c>
      <c r="AW14">
        <f>AW13/psych_RFT_RT_sub_02PC[[#Totals],[15/7]]</f>
        <v>0.31541459453008985</v>
      </c>
      <c r="AX14">
        <f>AX13/psych_RFT_RT_sub_02PC[[#Totals],[25/-7]]</f>
        <v>0.61910753076751968</v>
      </c>
      <c r="AY14">
        <f>AY13/psych_RFT_RT_sub_02PC[[#Totals],[25/-4]]</f>
        <v>0.59351101249021732</v>
      </c>
      <c r="AZ14">
        <f>AZ13/psych_RFT_RT_sub_02PC[[#Totals],[25/-2]]</f>
        <v>0.62606442847436949</v>
      </c>
      <c r="BA14">
        <f>BA13/psych_RFT_RT_sub_02PC[[#Totals],[25/-1]]</f>
        <v>0.58622306639387267</v>
      </c>
      <c r="BB14">
        <f>BB13/psych_RFT_RT_sub_02PC[[#Totals],[25/1]]</f>
        <v>0.28555910063388795</v>
      </c>
      <c r="BC14">
        <f>BC13/psych_RFT_RT_sub_02PC[[#Totals],[25/2]]</f>
        <v>0.58301169820457255</v>
      </c>
      <c r="BD14">
        <f>BD13/psych_RFT_RT_sub_02PC[[#Totals],[25/4]]</f>
        <v>0.39083971221891078</v>
      </c>
      <c r="BE14">
        <f>BE13/psych_RFT_RT_sub_02PC[[#Totals],[25/7]]</f>
        <v>0.2619993949312539</v>
      </c>
      <c r="BF14">
        <f>BF13/psych_RFT_RT_sub_02PC[[#Totals],[35/-7]]</f>
        <v>0.23923430316356697</v>
      </c>
      <c r="BG14">
        <f>BG13/psych_RFT_RT_sub_02PC[[#Totals],[35/-4]]</f>
        <v>0.22052044862697551</v>
      </c>
      <c r="BH14">
        <f>BH13/psych_RFT_RT_sub_02PC[[#Totals],[35/-2]]</f>
        <v>0.29268104486121183</v>
      </c>
      <c r="BI14">
        <f>BI13/psych_RFT_RT_sub_02PC[[#Totals],[35/-1]]</f>
        <v>0.56092822809662335</v>
      </c>
      <c r="BJ14">
        <f>BJ13/psych_RFT_RT_sub_02PC[[#Totals],[35/1]]</f>
        <v>0.47148048944020315</v>
      </c>
      <c r="BK14">
        <f>BK13/psych_RFT_RT_sub_02PC[[#Totals],[35/2]]</f>
        <v>0.99941162625045854</v>
      </c>
      <c r="BL14">
        <f>BL13/psych_RFT_RT_sub_02PC[[#Totals],[35/4]]</f>
        <v>0.5448675294036015</v>
      </c>
      <c r="BM14">
        <f>BM13/psych_RFT_RT_sub_02PC[[#Totals],[35/7]]</f>
        <v>0.28998104644081529</v>
      </c>
    </row>
    <row r="16" spans="1:65" x14ac:dyDescent="0.35">
      <c r="A16" t="s">
        <v>89</v>
      </c>
      <c r="B16" s="2">
        <f>AVERAGE(B14:BM14)</f>
        <v>0.44944358422802455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F A A B Q S w M E F A A C A A g A 1 Y V x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1 Y V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W F c V T r I I x 3 h A I A A M 4 N A A A T A B w A R m 9 y b X V s Y X M v U 2 V j d G l v b j E u b S C i G A A o o B Q A A A A A A A A A A A A A A A A A A A A A A A A A A A C F l c 1 u 2 k A U h f d I v I P l b E A y N D P 2 u D + R F x W Q Z p W m g a 7 i C h k z K Z b 8 g z z j q C j i g d r X y I v V Q C P U + h y V D f g w 9 n y f Z + 4 d o 1 O b V a U z P 3 2 L q 3 6 v 3 z O b p N Z r 5 8 L d m l 2 6 W d 5 f L 5 b 3 i 6 V p V q N L e T d x n c j J t e 3 3 n P Y z r 5 o 6 1 W 0 y M U / j a Z U 2 h S 7 t 4 D r L 9 X h S l b a 9 M A N 3 8 i H + a n R t 4 i K x m y z + X O p p n T 3 p + H W 8 i T 9 l 9 q Z Z x c f 5 Y j j r O D V P 7 t B 7 m O o 8 K z K r 6 8 j 1 X M + Z V H l T l C Y K l e f M y r R a Z + X 3 S E g l P e d L U 1 k 9 t 7 t c R + e f 4 9 u q 1 N + G 3 o n + w l 3 s t t o p 2 t s e s 5 e f B 7 N F s m p H L e q k N I 9 V X Z y e f x h l B i d X 7 / n Z P a W i n d 8 e 7 r f 6 h 9 1 7 z m s u S e 6 T P C C 5 I n l I 8 r c k f 0 f y 9 y Q X l + w P Z i y Y s m D O g k k L Z i 2 Y t m D e g o k L Z i 6 Z u a R r z c w l M 5 f M X D J z y c w l M 5 f M X D J z n 5 n 7 z N y n 2 5 y Z + 8 z c Z + Y + M / e Z u c / M f W Y e M P O A m Q f M P K A V z s w D Z h 4 w 8 4 C Z B 8 w 8 Y O a K m S t m r p i 5 Y u a K N j d m r p i 5 Y u a K m S t m H j L z k J m H z D x k 5 i E z D / 8 2 3 5 8 P o 1 k 5 s i + / r D b O t q 6 K x p z P o 7 v 2 u j 3 C b n S y b s / R w b / n l u c 8 / B n x M c / n a Z I n t Y l s 3 d C T T v z n q A M s h 3 N v Z k y S d b R G v n o z 6 i 7 O M e 6 + h G P c f Z v H u P v 2 D z F O 8 S P w f A B O Y m a J m S V m l p h Z Q m Y J m S V k l p B Z Y G a B m Q V m F p h Z Q G Y B m Q V k F p A Z I 2 N i D I x 5 I S 6 k h b C I F a J C U g g K O R E m o k S Q i B F v A b w D 8 A b A 6 w + X H 6 4 + X H y 4 9 r j E c I X h A s P 1 B c s L V h c s L l h b u I X h D o Y b G O 5 f s H 3 B 7 g W b V 6 d 3 7 Y f 9 X l a S n n 7 1 G 1 B L A Q I t A B Q A A g A I A N W F c V T I U V E t p A A A A P Y A A A A S A A A A A A A A A A A A A A A A A A A A A A B D b 2 5 m a W c v U G F j a 2 F n Z S 5 4 b W x Q S w E C L Q A U A A I A C A D V h X F U D 8 r p q 6 Q A A A D p A A A A E w A A A A A A A A A A A A A A A A D w A A A A W 0 N v b n R l b n R f V H l w Z X N d L n h t b F B L A Q I t A B Q A A g A I A N W F c V T r I I x 3 h A I A A M 4 N A A A T A A A A A A A A A A A A A A A A A O E B A A B G b 3 J t d W x h c y 9 T Z W N 0 a W 9 u M S 5 t U E s F B g A A A A A D A A M A w g A A A L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M z A A A A A A A A 8 T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3 l j a F 9 S R l R f U l R f c 3 V i L T A y U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N 5 Y 2 h f U k Z U X 1 J U X 3 N 1 Y l 8 w M l B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3 V D E 1 O j Q 2 O j Q z L j g 4 N z Q 4 N j B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F c 3 N h a S Z x d W 9 0 O y w m c X V v d D s t M z U v L T c m c X V v d D s s J n F 1 b 3 Q 7 L T M 1 L y 0 0 J n F 1 b 3 Q 7 L C Z x d W 9 0 O y 0 z N S 8 t M i Z x d W 9 0 O y w m c X V v d D s t M z U v L T E m c X V v d D s s J n F 1 b 3 Q 7 L T M 1 L z E m c X V v d D s s J n F 1 b 3 Q 7 L T M 1 L z I m c X V v d D s s J n F 1 b 3 Q 7 L T M 1 L z Q m c X V v d D s s J n F 1 b 3 Q 7 L T M 1 L z c m c X V v d D s s J n F 1 b 3 Q 7 L T I 1 L y 0 3 J n F 1 b 3 Q 7 L C Z x d W 9 0 O y 0 y N S 8 t N C Z x d W 9 0 O y w m c X V v d D s t M j U v L T I m c X V v d D s s J n F 1 b 3 Q 7 L T I 1 L y 0 x J n F 1 b 3 Q 7 L C Z x d W 9 0 O y 0 y N S 8 x J n F 1 b 3 Q 7 L C Z x d W 9 0 O y 0 y N S 8 y J n F 1 b 3 Q 7 L C Z x d W 9 0 O y 0 y N S 8 0 J n F 1 b 3 Q 7 L C Z x d W 9 0 O y 0 y N S 8 3 J n F 1 b 3 Q 7 L C Z x d W 9 0 O y 0 x N S 8 t N y Z x d W 9 0 O y w m c X V v d D s t M T U v L T Q m c X V v d D s s J n F 1 b 3 Q 7 L T E 1 L y 0 y J n F 1 b 3 Q 7 L C Z x d W 9 0 O y 0 x N S 8 t M S Z x d W 9 0 O y w m c X V v d D s t M T U v M S Z x d W 9 0 O y w m c X V v d D s t M T U v M i Z x d W 9 0 O y w m c X V v d D s t M T U v N C Z x d W 9 0 O y w m c X V v d D s t M T U v N y Z x d W 9 0 O y w m c X V v d D s t N S 8 t N y Z x d W 9 0 O y w m c X V v d D s t N S 8 t N C Z x d W 9 0 O y w m c X V v d D s t N S 8 t M i Z x d W 9 0 O y w m c X V v d D s t N S 8 t M S Z x d W 9 0 O y w m c X V v d D s t N S 8 x J n F 1 b 3 Q 7 L C Z x d W 9 0 O y 0 1 L z I m c X V v d D s s J n F 1 b 3 Q 7 L T U v N C Z x d W 9 0 O y w m c X V v d D s t N S 8 3 J n F 1 b 3 Q 7 L C Z x d W 9 0 O z U v L T c m c X V v d D s s J n F 1 b 3 Q 7 N S 8 t N C Z x d W 9 0 O y w m c X V v d D s 1 L y 0 y J n F 1 b 3 Q 7 L C Z x d W 9 0 O z U v L T E m c X V v d D s s J n F 1 b 3 Q 7 N S 8 x J n F 1 b 3 Q 7 L C Z x d W 9 0 O z U v M i Z x d W 9 0 O y w m c X V v d D s 1 L z Q m c X V v d D s s J n F 1 b 3 Q 7 N S 8 3 J n F 1 b 3 Q 7 L C Z x d W 9 0 O z E 1 L y 0 3 J n F 1 b 3 Q 7 L C Z x d W 9 0 O z E 1 L y 0 0 J n F 1 b 3 Q 7 L C Z x d W 9 0 O z E 1 L y 0 y J n F 1 b 3 Q 7 L C Z x d W 9 0 O z E 1 L y 0 x J n F 1 b 3 Q 7 L C Z x d W 9 0 O z E 1 L z E m c X V v d D s s J n F 1 b 3 Q 7 M T U v M i Z x d W 9 0 O y w m c X V v d D s x N S 8 0 J n F 1 b 3 Q 7 L C Z x d W 9 0 O z E 1 L z c m c X V v d D s s J n F 1 b 3 Q 7 M j U v L T c m c X V v d D s s J n F 1 b 3 Q 7 M j U v L T Q m c X V v d D s s J n F 1 b 3 Q 7 M j U v L T I m c X V v d D s s J n F 1 b 3 Q 7 M j U v L T E m c X V v d D s s J n F 1 b 3 Q 7 M j U v M S Z x d W 9 0 O y w m c X V v d D s y N S 8 y J n F 1 b 3 Q 7 L C Z x d W 9 0 O z I 1 L z Q m c X V v d D s s J n F 1 b 3 Q 7 M j U v N y Z x d W 9 0 O y w m c X V v d D s z N S 8 t N y Z x d W 9 0 O y w m c X V v d D s z N S 8 t N C Z x d W 9 0 O y w m c X V v d D s z N S 8 t M i Z x d W 9 0 O y w m c X V v d D s z N S 8 t M S Z x d W 9 0 O y w m c X V v d D s z N S 8 x J n F 1 b 3 Q 7 L C Z x d W 9 0 O z M 1 L z I m c X V v d D s s J n F 1 b 3 Q 7 M z U v N C Z x d W 9 0 O y w m c X V v d D s z N S 8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z e W N o X 1 J G V F 9 S V F 9 z d W I t M D J Q Q y 9 B d X R v U m V t b 3 Z l Z E N v b H V t b n M x L n t F c 3 N h a S w w f S Z x d W 9 0 O y w m c X V v d D t T Z W N 0 a W 9 u M S 9 w c 3 l j a F 9 S R l R f U l R f c 3 V i L T A y U E M v Q X V 0 b 1 J l b W 9 2 Z W R D b 2 x 1 b W 5 z M S 5 7 L T M 1 L y 0 3 L D F 9 J n F 1 b 3 Q 7 L C Z x d W 9 0 O 1 N l Y 3 R p b 2 4 x L 3 B z e W N o X 1 J G V F 9 S V F 9 z d W I t M D J Q Q y 9 B d X R v U m V t b 3 Z l Z E N v b H V t b n M x L n s t M z U v L T Q s M n 0 m c X V v d D s s J n F 1 b 3 Q 7 U 2 V j d G l v b j E v c H N 5 Y 2 h f U k Z U X 1 J U X 3 N 1 Y i 0 w M l B D L 0 F 1 d G 9 S Z W 1 v d m V k Q 2 9 s d W 1 u c z E u e y 0 z N S 8 t M i w z f S Z x d W 9 0 O y w m c X V v d D t T Z W N 0 a W 9 u M S 9 w c 3 l j a F 9 S R l R f U l R f c 3 V i L T A y U E M v Q X V 0 b 1 J l b W 9 2 Z W R D b 2 x 1 b W 5 z M S 5 7 L T M 1 L y 0 x L D R 9 J n F 1 b 3 Q 7 L C Z x d W 9 0 O 1 N l Y 3 R p b 2 4 x L 3 B z e W N o X 1 J G V F 9 S V F 9 z d W I t M D J Q Q y 9 B d X R v U m V t b 3 Z l Z E N v b H V t b n M x L n s t M z U v M S w 1 f S Z x d W 9 0 O y w m c X V v d D t T Z W N 0 a W 9 u M S 9 w c 3 l j a F 9 S R l R f U l R f c 3 V i L T A y U E M v Q X V 0 b 1 J l b W 9 2 Z W R D b 2 x 1 b W 5 z M S 5 7 L T M 1 L z I s N n 0 m c X V v d D s s J n F 1 b 3 Q 7 U 2 V j d G l v b j E v c H N 5 Y 2 h f U k Z U X 1 J U X 3 N 1 Y i 0 w M l B D L 0 F 1 d G 9 S Z W 1 v d m V k Q 2 9 s d W 1 u c z E u e y 0 z N S 8 0 L D d 9 J n F 1 b 3 Q 7 L C Z x d W 9 0 O 1 N l Y 3 R p b 2 4 x L 3 B z e W N o X 1 J G V F 9 S V F 9 z d W I t M D J Q Q y 9 B d X R v U m V t b 3 Z l Z E N v b H V t b n M x L n s t M z U v N y w 4 f S Z x d W 9 0 O y w m c X V v d D t T Z W N 0 a W 9 u M S 9 w c 3 l j a F 9 S R l R f U l R f c 3 V i L T A y U E M v Q X V 0 b 1 J l b W 9 2 Z W R D b 2 x 1 b W 5 z M S 5 7 L T I 1 L y 0 3 L D l 9 J n F 1 b 3 Q 7 L C Z x d W 9 0 O 1 N l Y 3 R p b 2 4 x L 3 B z e W N o X 1 J G V F 9 S V F 9 z d W I t M D J Q Q y 9 B d X R v U m V t b 3 Z l Z E N v b H V t b n M x L n s t M j U v L T Q s M T B 9 J n F 1 b 3 Q 7 L C Z x d W 9 0 O 1 N l Y 3 R p b 2 4 x L 3 B z e W N o X 1 J G V F 9 S V F 9 z d W I t M D J Q Q y 9 B d X R v U m V t b 3 Z l Z E N v b H V t b n M x L n s t M j U v L T I s M T F 9 J n F 1 b 3 Q 7 L C Z x d W 9 0 O 1 N l Y 3 R p b 2 4 x L 3 B z e W N o X 1 J G V F 9 S V F 9 z d W I t M D J Q Q y 9 B d X R v U m V t b 3 Z l Z E N v b H V t b n M x L n s t M j U v L T E s M T J 9 J n F 1 b 3 Q 7 L C Z x d W 9 0 O 1 N l Y 3 R p b 2 4 x L 3 B z e W N o X 1 J G V F 9 S V F 9 z d W I t M D J Q Q y 9 B d X R v U m V t b 3 Z l Z E N v b H V t b n M x L n s t M j U v M S w x M 3 0 m c X V v d D s s J n F 1 b 3 Q 7 U 2 V j d G l v b j E v c H N 5 Y 2 h f U k Z U X 1 J U X 3 N 1 Y i 0 w M l B D L 0 F 1 d G 9 S Z W 1 v d m V k Q 2 9 s d W 1 u c z E u e y 0 y N S 8 y L D E 0 f S Z x d W 9 0 O y w m c X V v d D t T Z W N 0 a W 9 u M S 9 w c 3 l j a F 9 S R l R f U l R f c 3 V i L T A y U E M v Q X V 0 b 1 J l b W 9 2 Z W R D b 2 x 1 b W 5 z M S 5 7 L T I 1 L z Q s M T V 9 J n F 1 b 3 Q 7 L C Z x d W 9 0 O 1 N l Y 3 R p b 2 4 x L 3 B z e W N o X 1 J G V F 9 S V F 9 z d W I t M D J Q Q y 9 B d X R v U m V t b 3 Z l Z E N v b H V t b n M x L n s t M j U v N y w x N n 0 m c X V v d D s s J n F 1 b 3 Q 7 U 2 V j d G l v b j E v c H N 5 Y 2 h f U k Z U X 1 J U X 3 N 1 Y i 0 w M l B D L 0 F 1 d G 9 S Z W 1 v d m V k Q 2 9 s d W 1 u c z E u e y 0 x N S 8 t N y w x N 3 0 m c X V v d D s s J n F 1 b 3 Q 7 U 2 V j d G l v b j E v c H N 5 Y 2 h f U k Z U X 1 J U X 3 N 1 Y i 0 w M l B D L 0 F 1 d G 9 S Z W 1 v d m V k Q 2 9 s d W 1 u c z E u e y 0 x N S 8 t N C w x O H 0 m c X V v d D s s J n F 1 b 3 Q 7 U 2 V j d G l v b j E v c H N 5 Y 2 h f U k Z U X 1 J U X 3 N 1 Y i 0 w M l B D L 0 F 1 d G 9 S Z W 1 v d m V k Q 2 9 s d W 1 u c z E u e y 0 x N S 8 t M i w x O X 0 m c X V v d D s s J n F 1 b 3 Q 7 U 2 V j d G l v b j E v c H N 5 Y 2 h f U k Z U X 1 J U X 3 N 1 Y i 0 w M l B D L 0 F 1 d G 9 S Z W 1 v d m V k Q 2 9 s d W 1 u c z E u e y 0 x N S 8 t M S w y M H 0 m c X V v d D s s J n F 1 b 3 Q 7 U 2 V j d G l v b j E v c H N 5 Y 2 h f U k Z U X 1 J U X 3 N 1 Y i 0 w M l B D L 0 F 1 d G 9 S Z W 1 v d m V k Q 2 9 s d W 1 u c z E u e y 0 x N S 8 x L D I x f S Z x d W 9 0 O y w m c X V v d D t T Z W N 0 a W 9 u M S 9 w c 3 l j a F 9 S R l R f U l R f c 3 V i L T A y U E M v Q X V 0 b 1 J l b W 9 2 Z W R D b 2 x 1 b W 5 z M S 5 7 L T E 1 L z I s M j J 9 J n F 1 b 3 Q 7 L C Z x d W 9 0 O 1 N l Y 3 R p b 2 4 x L 3 B z e W N o X 1 J G V F 9 S V F 9 z d W I t M D J Q Q y 9 B d X R v U m V t b 3 Z l Z E N v b H V t b n M x L n s t M T U v N C w y M 3 0 m c X V v d D s s J n F 1 b 3 Q 7 U 2 V j d G l v b j E v c H N 5 Y 2 h f U k Z U X 1 J U X 3 N 1 Y i 0 w M l B D L 0 F 1 d G 9 S Z W 1 v d m V k Q 2 9 s d W 1 u c z E u e y 0 x N S 8 3 L D I 0 f S Z x d W 9 0 O y w m c X V v d D t T Z W N 0 a W 9 u M S 9 w c 3 l j a F 9 S R l R f U l R f c 3 V i L T A y U E M v Q X V 0 b 1 J l b W 9 2 Z W R D b 2 x 1 b W 5 z M S 5 7 L T U v L T c s M j V 9 J n F 1 b 3 Q 7 L C Z x d W 9 0 O 1 N l Y 3 R p b 2 4 x L 3 B z e W N o X 1 J G V F 9 S V F 9 z d W I t M D J Q Q y 9 B d X R v U m V t b 3 Z l Z E N v b H V t b n M x L n s t N S 8 t N C w y N n 0 m c X V v d D s s J n F 1 b 3 Q 7 U 2 V j d G l v b j E v c H N 5 Y 2 h f U k Z U X 1 J U X 3 N 1 Y i 0 w M l B D L 0 F 1 d G 9 S Z W 1 v d m V k Q 2 9 s d W 1 u c z E u e y 0 1 L y 0 y L D I 3 f S Z x d W 9 0 O y w m c X V v d D t T Z W N 0 a W 9 u M S 9 w c 3 l j a F 9 S R l R f U l R f c 3 V i L T A y U E M v Q X V 0 b 1 J l b W 9 2 Z W R D b 2 x 1 b W 5 z M S 5 7 L T U v L T E s M j h 9 J n F 1 b 3 Q 7 L C Z x d W 9 0 O 1 N l Y 3 R p b 2 4 x L 3 B z e W N o X 1 J G V F 9 S V F 9 z d W I t M D J Q Q y 9 B d X R v U m V t b 3 Z l Z E N v b H V t b n M x L n s t N S 8 x L D I 5 f S Z x d W 9 0 O y w m c X V v d D t T Z W N 0 a W 9 u M S 9 w c 3 l j a F 9 S R l R f U l R f c 3 V i L T A y U E M v Q X V 0 b 1 J l b W 9 2 Z W R D b 2 x 1 b W 5 z M S 5 7 L T U v M i w z M H 0 m c X V v d D s s J n F 1 b 3 Q 7 U 2 V j d G l v b j E v c H N 5 Y 2 h f U k Z U X 1 J U X 3 N 1 Y i 0 w M l B D L 0 F 1 d G 9 S Z W 1 v d m V k Q 2 9 s d W 1 u c z E u e y 0 1 L z Q s M z F 9 J n F 1 b 3 Q 7 L C Z x d W 9 0 O 1 N l Y 3 R p b 2 4 x L 3 B z e W N o X 1 J G V F 9 S V F 9 z d W I t M D J Q Q y 9 B d X R v U m V t b 3 Z l Z E N v b H V t b n M x L n s t N S 8 3 L D M y f S Z x d W 9 0 O y w m c X V v d D t T Z W N 0 a W 9 u M S 9 w c 3 l j a F 9 S R l R f U l R f c 3 V i L T A y U E M v Q X V 0 b 1 J l b W 9 2 Z W R D b 2 x 1 b W 5 z M S 5 7 N S 8 t N y w z M 3 0 m c X V v d D s s J n F 1 b 3 Q 7 U 2 V j d G l v b j E v c H N 5 Y 2 h f U k Z U X 1 J U X 3 N 1 Y i 0 w M l B D L 0 F 1 d G 9 S Z W 1 v d m V k Q 2 9 s d W 1 u c z E u e z U v L T Q s M z R 9 J n F 1 b 3 Q 7 L C Z x d W 9 0 O 1 N l Y 3 R p b 2 4 x L 3 B z e W N o X 1 J G V F 9 S V F 9 z d W I t M D J Q Q y 9 B d X R v U m V t b 3 Z l Z E N v b H V t b n M x L n s 1 L y 0 y L D M 1 f S Z x d W 9 0 O y w m c X V v d D t T Z W N 0 a W 9 u M S 9 w c 3 l j a F 9 S R l R f U l R f c 3 V i L T A y U E M v Q X V 0 b 1 J l b W 9 2 Z W R D b 2 x 1 b W 5 z M S 5 7 N S 8 t M S w z N n 0 m c X V v d D s s J n F 1 b 3 Q 7 U 2 V j d G l v b j E v c H N 5 Y 2 h f U k Z U X 1 J U X 3 N 1 Y i 0 w M l B D L 0 F 1 d G 9 S Z W 1 v d m V k Q 2 9 s d W 1 u c z E u e z U v M S w z N 3 0 m c X V v d D s s J n F 1 b 3 Q 7 U 2 V j d G l v b j E v c H N 5 Y 2 h f U k Z U X 1 J U X 3 N 1 Y i 0 w M l B D L 0 F 1 d G 9 S Z W 1 v d m V k Q 2 9 s d W 1 u c z E u e z U v M i w z O H 0 m c X V v d D s s J n F 1 b 3 Q 7 U 2 V j d G l v b j E v c H N 5 Y 2 h f U k Z U X 1 J U X 3 N 1 Y i 0 w M l B D L 0 F 1 d G 9 S Z W 1 v d m V k Q 2 9 s d W 1 u c z E u e z U v N C w z O X 0 m c X V v d D s s J n F 1 b 3 Q 7 U 2 V j d G l v b j E v c H N 5 Y 2 h f U k Z U X 1 J U X 3 N 1 Y i 0 w M l B D L 0 F 1 d G 9 S Z W 1 v d m V k Q 2 9 s d W 1 u c z E u e z U v N y w 0 M H 0 m c X V v d D s s J n F 1 b 3 Q 7 U 2 V j d G l v b j E v c H N 5 Y 2 h f U k Z U X 1 J U X 3 N 1 Y i 0 w M l B D L 0 F 1 d G 9 S Z W 1 v d m V k Q 2 9 s d W 1 u c z E u e z E 1 L y 0 3 L D Q x f S Z x d W 9 0 O y w m c X V v d D t T Z W N 0 a W 9 u M S 9 w c 3 l j a F 9 S R l R f U l R f c 3 V i L T A y U E M v Q X V 0 b 1 J l b W 9 2 Z W R D b 2 x 1 b W 5 z M S 5 7 M T U v L T Q s N D J 9 J n F 1 b 3 Q 7 L C Z x d W 9 0 O 1 N l Y 3 R p b 2 4 x L 3 B z e W N o X 1 J G V F 9 S V F 9 z d W I t M D J Q Q y 9 B d X R v U m V t b 3 Z l Z E N v b H V t b n M x L n s x N S 8 t M i w 0 M 3 0 m c X V v d D s s J n F 1 b 3 Q 7 U 2 V j d G l v b j E v c H N 5 Y 2 h f U k Z U X 1 J U X 3 N 1 Y i 0 w M l B D L 0 F 1 d G 9 S Z W 1 v d m V k Q 2 9 s d W 1 u c z E u e z E 1 L y 0 x L D Q 0 f S Z x d W 9 0 O y w m c X V v d D t T Z W N 0 a W 9 u M S 9 w c 3 l j a F 9 S R l R f U l R f c 3 V i L T A y U E M v Q X V 0 b 1 J l b W 9 2 Z W R D b 2 x 1 b W 5 z M S 5 7 M T U v M S w 0 N X 0 m c X V v d D s s J n F 1 b 3 Q 7 U 2 V j d G l v b j E v c H N 5 Y 2 h f U k Z U X 1 J U X 3 N 1 Y i 0 w M l B D L 0 F 1 d G 9 S Z W 1 v d m V k Q 2 9 s d W 1 u c z E u e z E 1 L z I s N D Z 9 J n F 1 b 3 Q 7 L C Z x d W 9 0 O 1 N l Y 3 R p b 2 4 x L 3 B z e W N o X 1 J G V F 9 S V F 9 z d W I t M D J Q Q y 9 B d X R v U m V t b 3 Z l Z E N v b H V t b n M x L n s x N S 8 0 L D Q 3 f S Z x d W 9 0 O y w m c X V v d D t T Z W N 0 a W 9 u M S 9 w c 3 l j a F 9 S R l R f U l R f c 3 V i L T A y U E M v Q X V 0 b 1 J l b W 9 2 Z W R D b 2 x 1 b W 5 z M S 5 7 M T U v N y w 0 O H 0 m c X V v d D s s J n F 1 b 3 Q 7 U 2 V j d G l v b j E v c H N 5 Y 2 h f U k Z U X 1 J U X 3 N 1 Y i 0 w M l B D L 0 F 1 d G 9 S Z W 1 v d m V k Q 2 9 s d W 1 u c z E u e z I 1 L y 0 3 L D Q 5 f S Z x d W 9 0 O y w m c X V v d D t T Z W N 0 a W 9 u M S 9 w c 3 l j a F 9 S R l R f U l R f c 3 V i L T A y U E M v Q X V 0 b 1 J l b W 9 2 Z W R D b 2 x 1 b W 5 z M S 5 7 M j U v L T Q s N T B 9 J n F 1 b 3 Q 7 L C Z x d W 9 0 O 1 N l Y 3 R p b 2 4 x L 3 B z e W N o X 1 J G V F 9 S V F 9 z d W I t M D J Q Q y 9 B d X R v U m V t b 3 Z l Z E N v b H V t b n M x L n s y N S 8 t M i w 1 M X 0 m c X V v d D s s J n F 1 b 3 Q 7 U 2 V j d G l v b j E v c H N 5 Y 2 h f U k Z U X 1 J U X 3 N 1 Y i 0 w M l B D L 0 F 1 d G 9 S Z W 1 v d m V k Q 2 9 s d W 1 u c z E u e z I 1 L y 0 x L D U y f S Z x d W 9 0 O y w m c X V v d D t T Z W N 0 a W 9 u M S 9 w c 3 l j a F 9 S R l R f U l R f c 3 V i L T A y U E M v Q X V 0 b 1 J l b W 9 2 Z W R D b 2 x 1 b W 5 z M S 5 7 M j U v M S w 1 M 3 0 m c X V v d D s s J n F 1 b 3 Q 7 U 2 V j d G l v b j E v c H N 5 Y 2 h f U k Z U X 1 J U X 3 N 1 Y i 0 w M l B D L 0 F 1 d G 9 S Z W 1 v d m V k Q 2 9 s d W 1 u c z E u e z I 1 L z I s N T R 9 J n F 1 b 3 Q 7 L C Z x d W 9 0 O 1 N l Y 3 R p b 2 4 x L 3 B z e W N o X 1 J G V F 9 S V F 9 z d W I t M D J Q Q y 9 B d X R v U m V t b 3 Z l Z E N v b H V t b n M x L n s y N S 8 0 L D U 1 f S Z x d W 9 0 O y w m c X V v d D t T Z W N 0 a W 9 u M S 9 w c 3 l j a F 9 S R l R f U l R f c 3 V i L T A y U E M v Q X V 0 b 1 J l b W 9 2 Z W R D b 2 x 1 b W 5 z M S 5 7 M j U v N y w 1 N n 0 m c X V v d D s s J n F 1 b 3 Q 7 U 2 V j d G l v b j E v c H N 5 Y 2 h f U k Z U X 1 J U X 3 N 1 Y i 0 w M l B D L 0 F 1 d G 9 S Z W 1 v d m V k Q 2 9 s d W 1 u c z E u e z M 1 L y 0 3 L D U 3 f S Z x d W 9 0 O y w m c X V v d D t T Z W N 0 a W 9 u M S 9 w c 3 l j a F 9 S R l R f U l R f c 3 V i L T A y U E M v Q X V 0 b 1 J l b W 9 2 Z W R D b 2 x 1 b W 5 z M S 5 7 M z U v L T Q s N T h 9 J n F 1 b 3 Q 7 L C Z x d W 9 0 O 1 N l Y 3 R p b 2 4 x L 3 B z e W N o X 1 J G V F 9 S V F 9 z d W I t M D J Q Q y 9 B d X R v U m V t b 3 Z l Z E N v b H V t b n M x L n s z N S 8 t M i w 1 O X 0 m c X V v d D s s J n F 1 b 3 Q 7 U 2 V j d G l v b j E v c H N 5 Y 2 h f U k Z U X 1 J U X 3 N 1 Y i 0 w M l B D L 0 F 1 d G 9 S Z W 1 v d m V k Q 2 9 s d W 1 u c z E u e z M 1 L y 0 x L D Y w f S Z x d W 9 0 O y w m c X V v d D t T Z W N 0 a W 9 u M S 9 w c 3 l j a F 9 S R l R f U l R f c 3 V i L T A y U E M v Q X V 0 b 1 J l b W 9 2 Z W R D b 2 x 1 b W 5 z M S 5 7 M z U v M S w 2 M X 0 m c X V v d D s s J n F 1 b 3 Q 7 U 2 V j d G l v b j E v c H N 5 Y 2 h f U k Z U X 1 J U X 3 N 1 Y i 0 w M l B D L 0 F 1 d G 9 S Z W 1 v d m V k Q 2 9 s d W 1 u c z E u e z M 1 L z I s N j J 9 J n F 1 b 3 Q 7 L C Z x d W 9 0 O 1 N l Y 3 R p b 2 4 x L 3 B z e W N o X 1 J G V F 9 S V F 9 z d W I t M D J Q Q y 9 B d X R v U m V t b 3 Z l Z E N v b H V t b n M x L n s z N S 8 0 L D Y z f S Z x d W 9 0 O y w m c X V v d D t T Z W N 0 a W 9 u M S 9 w c 3 l j a F 9 S R l R f U l R f c 3 V i L T A y U E M v Q X V 0 b 1 J l b W 9 2 Z W R D b 2 x 1 b W 5 z M S 5 7 M z U v N y w 2 N H 0 m c X V v d D t d L C Z x d W 9 0 O 0 N v b H V t b k N v d W 5 0 J n F 1 b 3 Q 7 O j Y 1 L C Z x d W 9 0 O 0 t l e U N v b H V t b k 5 h b W V z J n F 1 b 3 Q 7 O l t d L C Z x d W 9 0 O 0 N v b H V t b k l k Z W 5 0 a X R p Z X M m c X V v d D s 6 W y Z x d W 9 0 O 1 N l Y 3 R p b 2 4 x L 3 B z e W N o X 1 J G V F 9 S V F 9 z d W I t M D J Q Q y 9 B d X R v U m V t b 3 Z l Z E N v b H V t b n M x L n t F c 3 N h a S w w f S Z x d W 9 0 O y w m c X V v d D t T Z W N 0 a W 9 u M S 9 w c 3 l j a F 9 S R l R f U l R f c 3 V i L T A y U E M v Q X V 0 b 1 J l b W 9 2 Z W R D b 2 x 1 b W 5 z M S 5 7 L T M 1 L y 0 3 L D F 9 J n F 1 b 3 Q 7 L C Z x d W 9 0 O 1 N l Y 3 R p b 2 4 x L 3 B z e W N o X 1 J G V F 9 S V F 9 z d W I t M D J Q Q y 9 B d X R v U m V t b 3 Z l Z E N v b H V t b n M x L n s t M z U v L T Q s M n 0 m c X V v d D s s J n F 1 b 3 Q 7 U 2 V j d G l v b j E v c H N 5 Y 2 h f U k Z U X 1 J U X 3 N 1 Y i 0 w M l B D L 0 F 1 d G 9 S Z W 1 v d m V k Q 2 9 s d W 1 u c z E u e y 0 z N S 8 t M i w z f S Z x d W 9 0 O y w m c X V v d D t T Z W N 0 a W 9 u M S 9 w c 3 l j a F 9 S R l R f U l R f c 3 V i L T A y U E M v Q X V 0 b 1 J l b W 9 2 Z W R D b 2 x 1 b W 5 z M S 5 7 L T M 1 L y 0 x L D R 9 J n F 1 b 3 Q 7 L C Z x d W 9 0 O 1 N l Y 3 R p b 2 4 x L 3 B z e W N o X 1 J G V F 9 S V F 9 z d W I t M D J Q Q y 9 B d X R v U m V t b 3 Z l Z E N v b H V t b n M x L n s t M z U v M S w 1 f S Z x d W 9 0 O y w m c X V v d D t T Z W N 0 a W 9 u M S 9 w c 3 l j a F 9 S R l R f U l R f c 3 V i L T A y U E M v Q X V 0 b 1 J l b W 9 2 Z W R D b 2 x 1 b W 5 z M S 5 7 L T M 1 L z I s N n 0 m c X V v d D s s J n F 1 b 3 Q 7 U 2 V j d G l v b j E v c H N 5 Y 2 h f U k Z U X 1 J U X 3 N 1 Y i 0 w M l B D L 0 F 1 d G 9 S Z W 1 v d m V k Q 2 9 s d W 1 u c z E u e y 0 z N S 8 0 L D d 9 J n F 1 b 3 Q 7 L C Z x d W 9 0 O 1 N l Y 3 R p b 2 4 x L 3 B z e W N o X 1 J G V F 9 S V F 9 z d W I t M D J Q Q y 9 B d X R v U m V t b 3 Z l Z E N v b H V t b n M x L n s t M z U v N y w 4 f S Z x d W 9 0 O y w m c X V v d D t T Z W N 0 a W 9 u M S 9 w c 3 l j a F 9 S R l R f U l R f c 3 V i L T A y U E M v Q X V 0 b 1 J l b W 9 2 Z W R D b 2 x 1 b W 5 z M S 5 7 L T I 1 L y 0 3 L D l 9 J n F 1 b 3 Q 7 L C Z x d W 9 0 O 1 N l Y 3 R p b 2 4 x L 3 B z e W N o X 1 J G V F 9 S V F 9 z d W I t M D J Q Q y 9 B d X R v U m V t b 3 Z l Z E N v b H V t b n M x L n s t M j U v L T Q s M T B 9 J n F 1 b 3 Q 7 L C Z x d W 9 0 O 1 N l Y 3 R p b 2 4 x L 3 B z e W N o X 1 J G V F 9 S V F 9 z d W I t M D J Q Q y 9 B d X R v U m V t b 3 Z l Z E N v b H V t b n M x L n s t M j U v L T I s M T F 9 J n F 1 b 3 Q 7 L C Z x d W 9 0 O 1 N l Y 3 R p b 2 4 x L 3 B z e W N o X 1 J G V F 9 S V F 9 z d W I t M D J Q Q y 9 B d X R v U m V t b 3 Z l Z E N v b H V t b n M x L n s t M j U v L T E s M T J 9 J n F 1 b 3 Q 7 L C Z x d W 9 0 O 1 N l Y 3 R p b 2 4 x L 3 B z e W N o X 1 J G V F 9 S V F 9 z d W I t M D J Q Q y 9 B d X R v U m V t b 3 Z l Z E N v b H V t b n M x L n s t M j U v M S w x M 3 0 m c X V v d D s s J n F 1 b 3 Q 7 U 2 V j d G l v b j E v c H N 5 Y 2 h f U k Z U X 1 J U X 3 N 1 Y i 0 w M l B D L 0 F 1 d G 9 S Z W 1 v d m V k Q 2 9 s d W 1 u c z E u e y 0 y N S 8 y L D E 0 f S Z x d W 9 0 O y w m c X V v d D t T Z W N 0 a W 9 u M S 9 w c 3 l j a F 9 S R l R f U l R f c 3 V i L T A y U E M v Q X V 0 b 1 J l b W 9 2 Z W R D b 2 x 1 b W 5 z M S 5 7 L T I 1 L z Q s M T V 9 J n F 1 b 3 Q 7 L C Z x d W 9 0 O 1 N l Y 3 R p b 2 4 x L 3 B z e W N o X 1 J G V F 9 S V F 9 z d W I t M D J Q Q y 9 B d X R v U m V t b 3 Z l Z E N v b H V t b n M x L n s t M j U v N y w x N n 0 m c X V v d D s s J n F 1 b 3 Q 7 U 2 V j d G l v b j E v c H N 5 Y 2 h f U k Z U X 1 J U X 3 N 1 Y i 0 w M l B D L 0 F 1 d G 9 S Z W 1 v d m V k Q 2 9 s d W 1 u c z E u e y 0 x N S 8 t N y w x N 3 0 m c X V v d D s s J n F 1 b 3 Q 7 U 2 V j d G l v b j E v c H N 5 Y 2 h f U k Z U X 1 J U X 3 N 1 Y i 0 w M l B D L 0 F 1 d G 9 S Z W 1 v d m V k Q 2 9 s d W 1 u c z E u e y 0 x N S 8 t N C w x O H 0 m c X V v d D s s J n F 1 b 3 Q 7 U 2 V j d G l v b j E v c H N 5 Y 2 h f U k Z U X 1 J U X 3 N 1 Y i 0 w M l B D L 0 F 1 d G 9 S Z W 1 v d m V k Q 2 9 s d W 1 u c z E u e y 0 x N S 8 t M i w x O X 0 m c X V v d D s s J n F 1 b 3 Q 7 U 2 V j d G l v b j E v c H N 5 Y 2 h f U k Z U X 1 J U X 3 N 1 Y i 0 w M l B D L 0 F 1 d G 9 S Z W 1 v d m V k Q 2 9 s d W 1 u c z E u e y 0 x N S 8 t M S w y M H 0 m c X V v d D s s J n F 1 b 3 Q 7 U 2 V j d G l v b j E v c H N 5 Y 2 h f U k Z U X 1 J U X 3 N 1 Y i 0 w M l B D L 0 F 1 d G 9 S Z W 1 v d m V k Q 2 9 s d W 1 u c z E u e y 0 x N S 8 x L D I x f S Z x d W 9 0 O y w m c X V v d D t T Z W N 0 a W 9 u M S 9 w c 3 l j a F 9 S R l R f U l R f c 3 V i L T A y U E M v Q X V 0 b 1 J l b W 9 2 Z W R D b 2 x 1 b W 5 z M S 5 7 L T E 1 L z I s M j J 9 J n F 1 b 3 Q 7 L C Z x d W 9 0 O 1 N l Y 3 R p b 2 4 x L 3 B z e W N o X 1 J G V F 9 S V F 9 z d W I t M D J Q Q y 9 B d X R v U m V t b 3 Z l Z E N v b H V t b n M x L n s t M T U v N C w y M 3 0 m c X V v d D s s J n F 1 b 3 Q 7 U 2 V j d G l v b j E v c H N 5 Y 2 h f U k Z U X 1 J U X 3 N 1 Y i 0 w M l B D L 0 F 1 d G 9 S Z W 1 v d m V k Q 2 9 s d W 1 u c z E u e y 0 x N S 8 3 L D I 0 f S Z x d W 9 0 O y w m c X V v d D t T Z W N 0 a W 9 u M S 9 w c 3 l j a F 9 S R l R f U l R f c 3 V i L T A y U E M v Q X V 0 b 1 J l b W 9 2 Z W R D b 2 x 1 b W 5 z M S 5 7 L T U v L T c s M j V 9 J n F 1 b 3 Q 7 L C Z x d W 9 0 O 1 N l Y 3 R p b 2 4 x L 3 B z e W N o X 1 J G V F 9 S V F 9 z d W I t M D J Q Q y 9 B d X R v U m V t b 3 Z l Z E N v b H V t b n M x L n s t N S 8 t N C w y N n 0 m c X V v d D s s J n F 1 b 3 Q 7 U 2 V j d G l v b j E v c H N 5 Y 2 h f U k Z U X 1 J U X 3 N 1 Y i 0 w M l B D L 0 F 1 d G 9 S Z W 1 v d m V k Q 2 9 s d W 1 u c z E u e y 0 1 L y 0 y L D I 3 f S Z x d W 9 0 O y w m c X V v d D t T Z W N 0 a W 9 u M S 9 w c 3 l j a F 9 S R l R f U l R f c 3 V i L T A y U E M v Q X V 0 b 1 J l b W 9 2 Z W R D b 2 x 1 b W 5 z M S 5 7 L T U v L T E s M j h 9 J n F 1 b 3 Q 7 L C Z x d W 9 0 O 1 N l Y 3 R p b 2 4 x L 3 B z e W N o X 1 J G V F 9 S V F 9 z d W I t M D J Q Q y 9 B d X R v U m V t b 3 Z l Z E N v b H V t b n M x L n s t N S 8 x L D I 5 f S Z x d W 9 0 O y w m c X V v d D t T Z W N 0 a W 9 u M S 9 w c 3 l j a F 9 S R l R f U l R f c 3 V i L T A y U E M v Q X V 0 b 1 J l b W 9 2 Z W R D b 2 x 1 b W 5 z M S 5 7 L T U v M i w z M H 0 m c X V v d D s s J n F 1 b 3 Q 7 U 2 V j d G l v b j E v c H N 5 Y 2 h f U k Z U X 1 J U X 3 N 1 Y i 0 w M l B D L 0 F 1 d G 9 S Z W 1 v d m V k Q 2 9 s d W 1 u c z E u e y 0 1 L z Q s M z F 9 J n F 1 b 3 Q 7 L C Z x d W 9 0 O 1 N l Y 3 R p b 2 4 x L 3 B z e W N o X 1 J G V F 9 S V F 9 z d W I t M D J Q Q y 9 B d X R v U m V t b 3 Z l Z E N v b H V t b n M x L n s t N S 8 3 L D M y f S Z x d W 9 0 O y w m c X V v d D t T Z W N 0 a W 9 u M S 9 w c 3 l j a F 9 S R l R f U l R f c 3 V i L T A y U E M v Q X V 0 b 1 J l b W 9 2 Z W R D b 2 x 1 b W 5 z M S 5 7 N S 8 t N y w z M 3 0 m c X V v d D s s J n F 1 b 3 Q 7 U 2 V j d G l v b j E v c H N 5 Y 2 h f U k Z U X 1 J U X 3 N 1 Y i 0 w M l B D L 0 F 1 d G 9 S Z W 1 v d m V k Q 2 9 s d W 1 u c z E u e z U v L T Q s M z R 9 J n F 1 b 3 Q 7 L C Z x d W 9 0 O 1 N l Y 3 R p b 2 4 x L 3 B z e W N o X 1 J G V F 9 S V F 9 z d W I t M D J Q Q y 9 B d X R v U m V t b 3 Z l Z E N v b H V t b n M x L n s 1 L y 0 y L D M 1 f S Z x d W 9 0 O y w m c X V v d D t T Z W N 0 a W 9 u M S 9 w c 3 l j a F 9 S R l R f U l R f c 3 V i L T A y U E M v Q X V 0 b 1 J l b W 9 2 Z W R D b 2 x 1 b W 5 z M S 5 7 N S 8 t M S w z N n 0 m c X V v d D s s J n F 1 b 3 Q 7 U 2 V j d G l v b j E v c H N 5 Y 2 h f U k Z U X 1 J U X 3 N 1 Y i 0 w M l B D L 0 F 1 d G 9 S Z W 1 v d m V k Q 2 9 s d W 1 u c z E u e z U v M S w z N 3 0 m c X V v d D s s J n F 1 b 3 Q 7 U 2 V j d G l v b j E v c H N 5 Y 2 h f U k Z U X 1 J U X 3 N 1 Y i 0 w M l B D L 0 F 1 d G 9 S Z W 1 v d m V k Q 2 9 s d W 1 u c z E u e z U v M i w z O H 0 m c X V v d D s s J n F 1 b 3 Q 7 U 2 V j d G l v b j E v c H N 5 Y 2 h f U k Z U X 1 J U X 3 N 1 Y i 0 w M l B D L 0 F 1 d G 9 S Z W 1 v d m V k Q 2 9 s d W 1 u c z E u e z U v N C w z O X 0 m c X V v d D s s J n F 1 b 3 Q 7 U 2 V j d G l v b j E v c H N 5 Y 2 h f U k Z U X 1 J U X 3 N 1 Y i 0 w M l B D L 0 F 1 d G 9 S Z W 1 v d m V k Q 2 9 s d W 1 u c z E u e z U v N y w 0 M H 0 m c X V v d D s s J n F 1 b 3 Q 7 U 2 V j d G l v b j E v c H N 5 Y 2 h f U k Z U X 1 J U X 3 N 1 Y i 0 w M l B D L 0 F 1 d G 9 S Z W 1 v d m V k Q 2 9 s d W 1 u c z E u e z E 1 L y 0 3 L D Q x f S Z x d W 9 0 O y w m c X V v d D t T Z W N 0 a W 9 u M S 9 w c 3 l j a F 9 S R l R f U l R f c 3 V i L T A y U E M v Q X V 0 b 1 J l b W 9 2 Z W R D b 2 x 1 b W 5 z M S 5 7 M T U v L T Q s N D J 9 J n F 1 b 3 Q 7 L C Z x d W 9 0 O 1 N l Y 3 R p b 2 4 x L 3 B z e W N o X 1 J G V F 9 S V F 9 z d W I t M D J Q Q y 9 B d X R v U m V t b 3 Z l Z E N v b H V t b n M x L n s x N S 8 t M i w 0 M 3 0 m c X V v d D s s J n F 1 b 3 Q 7 U 2 V j d G l v b j E v c H N 5 Y 2 h f U k Z U X 1 J U X 3 N 1 Y i 0 w M l B D L 0 F 1 d G 9 S Z W 1 v d m V k Q 2 9 s d W 1 u c z E u e z E 1 L y 0 x L D Q 0 f S Z x d W 9 0 O y w m c X V v d D t T Z W N 0 a W 9 u M S 9 w c 3 l j a F 9 S R l R f U l R f c 3 V i L T A y U E M v Q X V 0 b 1 J l b W 9 2 Z W R D b 2 x 1 b W 5 z M S 5 7 M T U v M S w 0 N X 0 m c X V v d D s s J n F 1 b 3 Q 7 U 2 V j d G l v b j E v c H N 5 Y 2 h f U k Z U X 1 J U X 3 N 1 Y i 0 w M l B D L 0 F 1 d G 9 S Z W 1 v d m V k Q 2 9 s d W 1 u c z E u e z E 1 L z I s N D Z 9 J n F 1 b 3 Q 7 L C Z x d W 9 0 O 1 N l Y 3 R p b 2 4 x L 3 B z e W N o X 1 J G V F 9 S V F 9 z d W I t M D J Q Q y 9 B d X R v U m V t b 3 Z l Z E N v b H V t b n M x L n s x N S 8 0 L D Q 3 f S Z x d W 9 0 O y w m c X V v d D t T Z W N 0 a W 9 u M S 9 w c 3 l j a F 9 S R l R f U l R f c 3 V i L T A y U E M v Q X V 0 b 1 J l b W 9 2 Z W R D b 2 x 1 b W 5 z M S 5 7 M T U v N y w 0 O H 0 m c X V v d D s s J n F 1 b 3 Q 7 U 2 V j d G l v b j E v c H N 5 Y 2 h f U k Z U X 1 J U X 3 N 1 Y i 0 w M l B D L 0 F 1 d G 9 S Z W 1 v d m V k Q 2 9 s d W 1 u c z E u e z I 1 L y 0 3 L D Q 5 f S Z x d W 9 0 O y w m c X V v d D t T Z W N 0 a W 9 u M S 9 w c 3 l j a F 9 S R l R f U l R f c 3 V i L T A y U E M v Q X V 0 b 1 J l b W 9 2 Z W R D b 2 x 1 b W 5 z M S 5 7 M j U v L T Q s N T B 9 J n F 1 b 3 Q 7 L C Z x d W 9 0 O 1 N l Y 3 R p b 2 4 x L 3 B z e W N o X 1 J G V F 9 S V F 9 z d W I t M D J Q Q y 9 B d X R v U m V t b 3 Z l Z E N v b H V t b n M x L n s y N S 8 t M i w 1 M X 0 m c X V v d D s s J n F 1 b 3 Q 7 U 2 V j d G l v b j E v c H N 5 Y 2 h f U k Z U X 1 J U X 3 N 1 Y i 0 w M l B D L 0 F 1 d G 9 S Z W 1 v d m V k Q 2 9 s d W 1 u c z E u e z I 1 L y 0 x L D U y f S Z x d W 9 0 O y w m c X V v d D t T Z W N 0 a W 9 u M S 9 w c 3 l j a F 9 S R l R f U l R f c 3 V i L T A y U E M v Q X V 0 b 1 J l b W 9 2 Z W R D b 2 x 1 b W 5 z M S 5 7 M j U v M S w 1 M 3 0 m c X V v d D s s J n F 1 b 3 Q 7 U 2 V j d G l v b j E v c H N 5 Y 2 h f U k Z U X 1 J U X 3 N 1 Y i 0 w M l B D L 0 F 1 d G 9 S Z W 1 v d m V k Q 2 9 s d W 1 u c z E u e z I 1 L z I s N T R 9 J n F 1 b 3 Q 7 L C Z x d W 9 0 O 1 N l Y 3 R p b 2 4 x L 3 B z e W N o X 1 J G V F 9 S V F 9 z d W I t M D J Q Q y 9 B d X R v U m V t b 3 Z l Z E N v b H V t b n M x L n s y N S 8 0 L D U 1 f S Z x d W 9 0 O y w m c X V v d D t T Z W N 0 a W 9 u M S 9 w c 3 l j a F 9 S R l R f U l R f c 3 V i L T A y U E M v Q X V 0 b 1 J l b W 9 2 Z W R D b 2 x 1 b W 5 z M S 5 7 M j U v N y w 1 N n 0 m c X V v d D s s J n F 1 b 3 Q 7 U 2 V j d G l v b j E v c H N 5 Y 2 h f U k Z U X 1 J U X 3 N 1 Y i 0 w M l B D L 0 F 1 d G 9 S Z W 1 v d m V k Q 2 9 s d W 1 u c z E u e z M 1 L y 0 3 L D U 3 f S Z x d W 9 0 O y w m c X V v d D t T Z W N 0 a W 9 u M S 9 w c 3 l j a F 9 S R l R f U l R f c 3 V i L T A y U E M v Q X V 0 b 1 J l b W 9 2 Z W R D b 2 x 1 b W 5 z M S 5 7 M z U v L T Q s N T h 9 J n F 1 b 3 Q 7 L C Z x d W 9 0 O 1 N l Y 3 R p b 2 4 x L 3 B z e W N o X 1 J G V F 9 S V F 9 z d W I t M D J Q Q y 9 B d X R v U m V t b 3 Z l Z E N v b H V t b n M x L n s z N S 8 t M i w 1 O X 0 m c X V v d D s s J n F 1 b 3 Q 7 U 2 V j d G l v b j E v c H N 5 Y 2 h f U k Z U X 1 J U X 3 N 1 Y i 0 w M l B D L 0 F 1 d G 9 S Z W 1 v d m V k Q 2 9 s d W 1 u c z E u e z M 1 L y 0 x L D Y w f S Z x d W 9 0 O y w m c X V v d D t T Z W N 0 a W 9 u M S 9 w c 3 l j a F 9 S R l R f U l R f c 3 V i L T A y U E M v Q X V 0 b 1 J l b W 9 2 Z W R D b 2 x 1 b W 5 z M S 5 7 M z U v M S w 2 M X 0 m c X V v d D s s J n F 1 b 3 Q 7 U 2 V j d G l v b j E v c H N 5 Y 2 h f U k Z U X 1 J U X 3 N 1 Y i 0 w M l B D L 0 F 1 d G 9 S Z W 1 v d m V k Q 2 9 s d W 1 u c z E u e z M 1 L z I s N j J 9 J n F 1 b 3 Q 7 L C Z x d W 9 0 O 1 N l Y 3 R p b 2 4 x L 3 B z e W N o X 1 J G V F 9 S V F 9 z d W I t M D J Q Q y 9 B d X R v U m V t b 3 Z l Z E N v b H V t b n M x L n s z N S 8 0 L D Y z f S Z x d W 9 0 O y w m c X V v d D t T Z W N 0 a W 9 u M S 9 w c 3 l j a F 9 S R l R f U l R f c 3 V i L T A y U E M v Q X V 0 b 1 J l b W 9 2 Z W R D b 2 x 1 b W 5 z M S 5 7 M z U v N y w 2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z e W N o X 1 J G V F 9 S V F 9 z d W I t M D J Q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3 l j a F 9 S R l R f U l R f c 3 V i L T A y U E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e W N o X 1 J G V F 9 S V F 9 z d W I t M D J Q Q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5 Y 2 h f U k Z U X 1 J U X 3 N 1 Y i 0 w M l B D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H q M q z c z v 9 P u E h X g i K c v R 4 A A A A A A g A A A A A A E G Y A A A A B A A A g A A A A V + V E p 6 t J X U y v V M Z 4 Z B i d M b Y I 9 r C t G s j G r A p / S 1 V e f g A A A A A A D o A A A A A C A A A g A A A A 4 p v b 5 N 1 p n 5 c 8 e 9 I 1 j K 3 N 7 + 3 z / X d H G B J 5 5 y M X Z 7 2 z j 3 p Q A A A A g v D L 9 3 B r q J z 0 0 8 w B H E v o c 5 k n D A U p 0 I R 3 J X f S V n N 4 F 9 0 b U x x k N N n I R 9 K d m G H 3 u Q d X K 0 l + L D k W u q 0 h b P e j J f y C k A 0 e F 5 w A h S C F L J o q I E u m M p Z A A A A A J 7 v Y T V i K 4 + F o U 2 / T P P 2 8 J V a K f E R v I h n X C c 9 T + 3 0 Y S c / m Z I s 4 r 6 K K M i s P X m o C Q M C e X m y I / f r W f a W / K i E d i c g 0 D w = = < / D a t a M a s h u p > 
</file>

<file path=customXml/itemProps1.xml><?xml version="1.0" encoding="utf-8"?>
<ds:datastoreItem xmlns:ds="http://schemas.openxmlformats.org/officeDocument/2006/customXml" ds:itemID="{7A23EC55-AA04-4A2D-AF38-56FD9985B4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psych_RFT_RT_sub-02PC (2)</vt:lpstr>
      <vt:lpstr>psych_RFT_RT_sub-02PC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2022-03-17T15:48:35Z</dcterms:created>
  <dcterms:modified xsi:type="dcterms:W3CDTF">2022-03-17T15:54:58Z</dcterms:modified>
</cp:coreProperties>
</file>