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28AP/"/>
    </mc:Choice>
  </mc:AlternateContent>
  <xr:revisionPtr revIDLastSave="0" documentId="8_{040EFD2A-E652-47E2-9681-04E891692896}" xr6:coauthVersionLast="47" xr6:coauthVersionMax="47" xr10:uidLastSave="{00000000-0000-0000-0000-000000000000}"/>
  <bookViews>
    <workbookView xWindow="720" yWindow="1320" windowWidth="14400" windowHeight="7360"/>
  </bookViews>
  <sheets>
    <sheet name="resultats_RT_sub-28AP (2)" sheetId="2" r:id="rId1"/>
    <sheet name="resultats_RT_sub-28AP" sheetId="1" r:id="rId2"/>
  </sheets>
  <definedNames>
    <definedName name="DonnéesExternes_1" localSheetId="0" hidden="1">'resultats_RT_sub-28AP (2)'!$A$1:$M$11</definedName>
  </definedNames>
  <calcPr calcId="0"/>
</workbook>
</file>

<file path=xl/calcChain.xml><?xml version="1.0" encoding="utf-8"?>
<calcChain xmlns="http://schemas.openxmlformats.org/spreadsheetml/2006/main">
  <c r="B22" i="2" l="1"/>
  <c r="B20" i="2"/>
  <c r="B21" i="2"/>
  <c r="B18" i="2" l="1"/>
  <c r="B17" i="2"/>
  <c r="B16" i="2"/>
  <c r="C14" i="2"/>
  <c r="D14" i="2"/>
  <c r="E14" i="2"/>
  <c r="F14" i="2"/>
  <c r="G14" i="2"/>
  <c r="H14" i="2"/>
  <c r="I14" i="2"/>
  <c r="J14" i="2"/>
  <c r="K14" i="2"/>
  <c r="L14" i="2"/>
  <c r="M14" i="2"/>
  <c r="B14" i="2"/>
  <c r="C13" i="2"/>
  <c r="D13" i="2"/>
  <c r="E13" i="2"/>
  <c r="F13" i="2"/>
  <c r="G13" i="2"/>
  <c r="H13" i="2"/>
  <c r="I13" i="2"/>
  <c r="J13" i="2"/>
  <c r="K13" i="2"/>
  <c r="L13" i="2"/>
  <c r="M13" i="2"/>
  <c r="B13" i="2"/>
  <c r="C12" i="2"/>
  <c r="D12" i="2"/>
  <c r="E12" i="2"/>
  <c r="F12" i="2"/>
  <c r="G12" i="2"/>
  <c r="H12" i="2"/>
  <c r="I12" i="2"/>
  <c r="J12" i="2"/>
  <c r="K12" i="2"/>
  <c r="L12" i="2"/>
  <c r="M12" i="2"/>
  <c r="B12" i="2"/>
</calcChain>
</file>

<file path=xl/connections.xml><?xml version="1.0" encoding="utf-8"?>
<connections xmlns="http://schemas.openxmlformats.org/spreadsheetml/2006/main">
  <connection id="1" keepAlive="1" name="Requête - resultats_RT_sub-28AP" description="Connexion à la requête « resultats_RT_sub-28AP » dans le classeur." type="5" refreshedVersion="7" background="1" saveData="1">
    <dbPr connection="Provider=Microsoft.Mashup.OleDb.1;Data Source=$Workbook$;Location=resultats_RT_sub-28AP;Extended Properties=&quot;&quot;" command="SELECT * FROM [resultats_RT_sub-28AP]"/>
  </connection>
</connections>
</file>

<file path=xl/sharedStrings.xml><?xml version="1.0" encoding="utf-8"?>
<sst xmlns="http://schemas.openxmlformats.org/spreadsheetml/2006/main" count="43" uniqueCount="41">
  <si>
    <t>Essai,Haut 0.2,Haut 0.5,Haut 0.8,Bas 0.2,Bas 0.5,Bas 0.8,Gauche 0.2,Gauche 0.5,Gauche 0.8,Droite 0.2,Droite 0.5,Droite 0.8</t>
  </si>
  <si>
    <t>essai0,0.4774545000400394,0.43663799995556474,0.3906849999912083,0.47027119994163513,0.38940889993682504,0.3561937001068145,0.44099170016124845,0.42427209997549653,0.39771900000050664,0.46352919982746243,0.3535456999670714,0.4563662998843938</t>
  </si>
  <si>
    <t>essai1,0.4289237998891622,0.4771269001066685,0.3397834999486804,0.33427030011080205,0.6235710000619292,0.3735334000084549,0.4493944998830557,0.3540495000779629,0.3442360998596996,0.3533431999385357,0.38561920006759465,0.37436549994163215</t>
  </si>
  <si>
    <t>essai2,0.3634442000184208,0.3978549998719245,0.3277040000539273,0.379335000179708,0.33868429996073246,0.30604079994373024,0.47513719997368753,0.3776842001825571,0.3734604998026043,0.3965358000714332,0.3550104999449104,0.389929800061509</t>
  </si>
  <si>
    <t>essai3,0.44673249986954033,0.3198788999579847,0.3584035001695156,0.4459756000433117,0.33719469979405403,0.3219663999043405,0.3727113998029381,0.3567512999288738,0.36070570000447333,0.4634287999942899,0.37284009996801615,0.4368609001394361</t>
  </si>
  <si>
    <t>essai4,0.42472170013934374,0.4258443000726402,0.3911677000578493,0.3817286000121385,0.38736049993894994,0.29235180001705885,0.4310449999757111,0.3784437000285834,0.3527319999411702,0.6045913998968899,0.33853990002535284,0.349584799958393</t>
  </si>
  <si>
    <t>essai5,0.41530440002679825,0.3363709000404924,0.4076636000536382,0.3814757999498397,0.36467329994775355,0.2788243000395596,0.4167799998540431,0.32711399998515844,0.3048533999826759,0.3677660000976175,0.34034339990466833,0.4067829002160579</t>
  </si>
  <si>
    <t>essai6,0.5059917999897152,0.3229612000286579,0.43590159993618727,0.36644789995625615,0.3663113000802696,0.3691688999533653,0.3951290000695735,0.3801719001494348,0.34525870019569993,0.4479656999465078,0.35246900003403425,0.3074416001327336</t>
  </si>
  <si>
    <t>essai7,0.35102980001829565,0.37362810014747083,0.3433328999672085,0.3346727001480758,0.30501229991205037,0.3274509001057595,0.3997372998856008,0.28985219984315336,0.3129492001608014,0.39210189995355904,0.3893586997874081,0.35322159994393587</t>
  </si>
  <si>
    <t>essai8,0.43259400012902915,0.2923283001873642,0.40586839988827705,0.3998049998190254,0.3711824999190867,0.3199803000316024,0.44215599982999265,0.2752395998686552,0.3294287999160588,0.4031797000207007,0.4166786000132561,0.36257939995266497</t>
  </si>
  <si>
    <t>essai9,0.3641894001048058,0.340010300045833,0.3638927999418229,0.33409449993632734,0.3406569000799209,0.3333846000023186,0.3700961999129504,0.30855760001577437,0.5023268000222743,0.3672539000399411,0.32113380008377135,0.3630705000832677</t>
  </si>
  <si>
    <t>Essai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</si>
  <si>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</si>
  <si>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</si>
  <si>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</si>
  <si>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</si>
  <si>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</si>
  <si>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</si>
  <si>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</si>
  <si>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</si>
  <si>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</si>
  <si>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</si>
  <si>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Haut 0,2</t>
  </si>
  <si>
    <t>Haut 0,5</t>
  </si>
  <si>
    <t>Haut 0,8</t>
  </si>
  <si>
    <t>Bas 0,2</t>
  </si>
  <si>
    <t>Bas 0,5</t>
  </si>
  <si>
    <t>Bas 0,8</t>
  </si>
  <si>
    <t>Gauche 0,2</t>
  </si>
  <si>
    <t>Gauche 0,5</t>
  </si>
  <si>
    <t>Gauche 0,8</t>
  </si>
  <si>
    <t>Droite 0,2</t>
  </si>
  <si>
    <t>Droite 0,5</t>
  </si>
  <si>
    <t>Droite 0,8</t>
  </si>
  <si>
    <t>moy</t>
  </si>
  <si>
    <t>ET</t>
  </si>
  <si>
    <t>CV</t>
  </si>
  <si>
    <t>Moy haut bas</t>
  </si>
  <si>
    <t>Moy Droite gauche</t>
  </si>
  <si>
    <t>CV gauche droite</t>
  </si>
  <si>
    <t>CV huat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</si>
</sst>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Essai" tableColumnId="1"/>
      <queryTableField id="2" name="Haut 0.2" tableColumnId="2"/>
      <queryTableField id="3" name="Haut 0.5" tableColumnId="3"/>
      <queryTableField id="4" name="Haut 0.8" tableColumnId="4"/>
      <queryTableField id="5" name="Bas 0.2" tableColumnId="5"/>
      <queryTableField id="6" name="Bas 0.5" tableColumnId="6"/>
      <queryTableField id="7" name="Bas 0.8" tableColumnId="7"/>
      <queryTableField id="8" name="Gauche 0.2" tableColumnId="8"/>
      <queryTableField id="9" name="Gauche 0.5" tableColumnId="9"/>
      <queryTableField id="10" name="Gauche 0.8" tableColumnId="10"/>
      <queryTableField id="11" name="Droite 0.2" tableColumnId="11"/>
      <queryTableField id="12" name="Droite 0.5" tableColumnId="12"/>
      <queryTableField id="13" name="Droite 0.8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ats_RT_sub_28AP" displayName="resultats_RT_sub_28AP" ref="A1:M12" tableType="queryTable" totalsRowCount="1">
  <autoFilter ref="A1:M11"/>
  <tableColumns count="13">
    <tableColumn id="1" uniqueName="1" name="Essai" totalsRowLabel="moy" queryTableFieldId="1" dataDxfId="12" totalsRowDxfId="25"/>
    <tableColumn id="2" uniqueName="2" name="Haut 0,2" totalsRowFunction="custom" queryTableFieldId="2" dataDxfId="11" totalsRowDxfId="24">
      <totalsRowFormula>AVERAGE(resultats_RT_sub_28AP[Haut 0,2])</totalsRowFormula>
    </tableColumn>
    <tableColumn id="3" uniqueName="3" name="Haut 0,5" totalsRowFunction="custom" queryTableFieldId="3" dataDxfId="10" totalsRowDxfId="23">
      <totalsRowFormula>AVERAGE(resultats_RT_sub_28AP[Haut 0,5])</totalsRowFormula>
    </tableColumn>
    <tableColumn id="4" uniqueName="4" name="Haut 0,8" totalsRowFunction="custom" queryTableFieldId="4" dataDxfId="9" totalsRowDxfId="22">
      <totalsRowFormula>AVERAGE(resultats_RT_sub_28AP[Haut 0,8])</totalsRowFormula>
    </tableColumn>
    <tableColumn id="5" uniqueName="5" name="Bas 0,2" totalsRowFunction="custom" queryTableFieldId="5" dataDxfId="8" totalsRowDxfId="21">
      <totalsRowFormula>AVERAGE(resultats_RT_sub_28AP[Bas 0,2])</totalsRowFormula>
    </tableColumn>
    <tableColumn id="6" uniqueName="6" name="Bas 0,5" totalsRowFunction="custom" queryTableFieldId="6" dataDxfId="7" totalsRowDxfId="20">
      <totalsRowFormula>AVERAGE(resultats_RT_sub_28AP[Bas 0,5])</totalsRowFormula>
    </tableColumn>
    <tableColumn id="7" uniqueName="7" name="Bas 0,8" totalsRowFunction="custom" queryTableFieldId="7" dataDxfId="6" totalsRowDxfId="19">
      <totalsRowFormula>AVERAGE(resultats_RT_sub_28AP[Bas 0,8])</totalsRowFormula>
    </tableColumn>
    <tableColumn id="8" uniqueName="8" name="Gauche 0,2" totalsRowFunction="custom" queryTableFieldId="8" dataDxfId="5" totalsRowDxfId="18">
      <totalsRowFormula>AVERAGE(resultats_RT_sub_28AP[Gauche 0,2])</totalsRowFormula>
    </tableColumn>
    <tableColumn id="9" uniqueName="9" name="Gauche 0,5" totalsRowFunction="custom" queryTableFieldId="9" dataDxfId="4" totalsRowDxfId="17">
      <totalsRowFormula>AVERAGE(resultats_RT_sub_28AP[Gauche 0,5])</totalsRowFormula>
    </tableColumn>
    <tableColumn id="10" uniqueName="10" name="Gauche 0,8" totalsRowFunction="custom" queryTableFieldId="10" dataDxfId="3" totalsRowDxfId="16">
      <totalsRowFormula>AVERAGE(resultats_RT_sub_28AP[Gauche 0,8])</totalsRowFormula>
    </tableColumn>
    <tableColumn id="11" uniqueName="11" name="Droite 0,2" totalsRowFunction="custom" queryTableFieldId="11" dataDxfId="2" totalsRowDxfId="15">
      <totalsRowFormula>AVERAGE(resultats_RT_sub_28AP[Droite 0,2])</totalsRowFormula>
    </tableColumn>
    <tableColumn id="12" uniqueName="12" name="Droite 0,5" totalsRowFunction="custom" queryTableFieldId="12" dataDxfId="1" totalsRowDxfId="14">
      <totalsRowFormula>AVERAGE(resultats_RT_sub_28AP[Droite 0,5])</totalsRowFormula>
    </tableColumn>
    <tableColumn id="13" uniqueName="13" name="Droite 0,8" totalsRowFunction="custom" queryTableFieldId="13" dataDxfId="0" totalsRowDxfId="13">
      <totalsRowFormula>AVERAGE(resultats_RT_sub_28AP[Droite 0,8])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50" zoomScaleNormal="50" workbookViewId="0">
      <selection activeCell="B23" sqref="B23"/>
    </sheetView>
  </sheetViews>
  <sheetFormatPr baseColWidth="10" defaultRowHeight="14.5" x14ac:dyDescent="0.35"/>
  <cols>
    <col min="1" max="1" width="7.1796875" bestFit="1" customWidth="1"/>
    <col min="2" max="13" width="19.453125" bestFit="1" customWidth="1"/>
  </cols>
  <sheetData>
    <row r="1" spans="1:14" x14ac:dyDescent="0.35">
      <c r="A1" t="s">
        <v>11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4" x14ac:dyDescent="0.35">
      <c r="A2" s="1" t="s">
        <v>12</v>
      </c>
      <c r="B2" s="2">
        <v>0.47745450004003898</v>
      </c>
      <c r="C2" s="2">
        <v>0.43663799995556402</v>
      </c>
      <c r="D2" s="2">
        <v>0.39068499999120798</v>
      </c>
      <c r="E2" s="2">
        <v>0.47027119994163502</v>
      </c>
      <c r="F2" s="2">
        <v>0.38940889993682498</v>
      </c>
      <c r="G2" s="2">
        <v>0.356193700106814</v>
      </c>
      <c r="H2" s="2">
        <v>0.440991700161248</v>
      </c>
      <c r="I2" s="2">
        <v>0.42427209997549598</v>
      </c>
      <c r="J2" s="2">
        <v>0.39771900000050597</v>
      </c>
      <c r="K2" s="2">
        <v>0.46352919982746199</v>
      </c>
      <c r="L2" s="2">
        <v>0.35354569996707103</v>
      </c>
      <c r="M2" s="2">
        <v>0.45636629988439298</v>
      </c>
      <c r="N2" s="2"/>
    </row>
    <row r="3" spans="1:14" x14ac:dyDescent="0.35">
      <c r="A3" s="1" t="s">
        <v>13</v>
      </c>
      <c r="B3" s="2">
        <v>0.42892379988916202</v>
      </c>
      <c r="C3" s="2">
        <v>0.47712690010666797</v>
      </c>
      <c r="D3" s="2">
        <v>0.33978349994868001</v>
      </c>
      <c r="E3" s="2">
        <v>0.334270300110802</v>
      </c>
      <c r="F3" s="2">
        <v>0.623571000061929</v>
      </c>
      <c r="G3" s="2">
        <v>0.37353340000845398</v>
      </c>
      <c r="H3" s="2">
        <v>0.44939449988305502</v>
      </c>
      <c r="I3" s="2">
        <v>0.35404950007796199</v>
      </c>
      <c r="J3" s="2">
        <v>0.344236099859699</v>
      </c>
      <c r="K3" s="2">
        <v>0.35334319993853502</v>
      </c>
      <c r="L3" s="2">
        <v>0.38561920006759398</v>
      </c>
      <c r="M3" s="2">
        <v>0.37436549994163199</v>
      </c>
      <c r="N3" s="2"/>
    </row>
    <row r="4" spans="1:14" x14ac:dyDescent="0.35">
      <c r="A4" s="1" t="s">
        <v>14</v>
      </c>
      <c r="B4" s="2">
        <v>0.36344420001841998</v>
      </c>
      <c r="C4" s="2">
        <v>0.39785499987192402</v>
      </c>
      <c r="D4" s="2">
        <v>0.32770400005392702</v>
      </c>
      <c r="E4" s="2">
        <v>0.379335000179708</v>
      </c>
      <c r="F4" s="2">
        <v>0.33868429996073202</v>
      </c>
      <c r="G4" s="2">
        <v>0.30604079994373001</v>
      </c>
      <c r="H4" s="2">
        <v>0.47513719997368697</v>
      </c>
      <c r="I4" s="2">
        <v>0.37768420018255699</v>
      </c>
      <c r="J4" s="2">
        <v>0.37346049980260398</v>
      </c>
      <c r="K4" s="2">
        <v>0.39653580007143302</v>
      </c>
      <c r="L4" s="2">
        <v>0.35501049994491002</v>
      </c>
      <c r="M4" s="2">
        <v>0.38992980006150901</v>
      </c>
      <c r="N4" s="2"/>
    </row>
    <row r="5" spans="1:14" x14ac:dyDescent="0.35">
      <c r="A5" s="1" t="s">
        <v>15</v>
      </c>
      <c r="B5" s="2">
        <v>0.44673249986954</v>
      </c>
      <c r="C5" s="2">
        <v>0.31987889995798402</v>
      </c>
      <c r="D5" s="2">
        <v>0.358403500169515</v>
      </c>
      <c r="E5" s="2">
        <v>0.44597560004331099</v>
      </c>
      <c r="F5" s="2">
        <v>0.33719469979405398</v>
      </c>
      <c r="G5" s="2">
        <v>0.32196639990434001</v>
      </c>
      <c r="H5" s="2">
        <v>0.37271139980293799</v>
      </c>
      <c r="I5" s="2">
        <v>0.356751299928873</v>
      </c>
      <c r="J5" s="2">
        <v>0.360705700004473</v>
      </c>
      <c r="K5" s="2">
        <v>0.46342879999428899</v>
      </c>
      <c r="L5" s="2">
        <v>0.37284009996801598</v>
      </c>
      <c r="M5" s="2">
        <v>0.43686090013943601</v>
      </c>
      <c r="N5" s="2"/>
    </row>
    <row r="6" spans="1:14" x14ac:dyDescent="0.35">
      <c r="A6" s="1" t="s">
        <v>16</v>
      </c>
      <c r="B6" s="2">
        <v>0.42472170013934302</v>
      </c>
      <c r="C6" s="2">
        <v>0.42584430007264001</v>
      </c>
      <c r="D6" s="2">
        <v>0.39116770005784901</v>
      </c>
      <c r="E6" s="2">
        <v>0.38172860001213799</v>
      </c>
      <c r="F6" s="2">
        <v>0.387360499938949</v>
      </c>
      <c r="G6" s="2">
        <v>0.29235180001705802</v>
      </c>
      <c r="H6" s="2">
        <v>0.431044999975711</v>
      </c>
      <c r="I6" s="2">
        <v>0.37844370002858302</v>
      </c>
      <c r="J6" s="2">
        <v>0.35273199994116999</v>
      </c>
      <c r="K6" s="2">
        <v>0.60459139989688904</v>
      </c>
      <c r="L6" s="2">
        <v>0.338539900025352</v>
      </c>
      <c r="M6" s="2">
        <v>0.34958479995839298</v>
      </c>
      <c r="N6" s="2"/>
    </row>
    <row r="7" spans="1:14" x14ac:dyDescent="0.35">
      <c r="A7" s="1" t="s">
        <v>17</v>
      </c>
      <c r="B7" s="2">
        <v>0.41530440002679803</v>
      </c>
      <c r="C7" s="2">
        <v>0.33637090004049203</v>
      </c>
      <c r="D7" s="2">
        <v>0.407663600053638</v>
      </c>
      <c r="E7" s="2">
        <v>0.38147579994983899</v>
      </c>
      <c r="F7" s="2">
        <v>0.36467329994775299</v>
      </c>
      <c r="G7" s="2">
        <v>0.27882430003955899</v>
      </c>
      <c r="H7" s="2">
        <v>0.41677999985404302</v>
      </c>
      <c r="I7" s="2">
        <v>0.327113999985158</v>
      </c>
      <c r="J7" s="2">
        <v>0.30485339998267502</v>
      </c>
      <c r="K7" s="2">
        <v>0.36776600009761701</v>
      </c>
      <c r="L7" s="2">
        <v>0.340343399904668</v>
      </c>
      <c r="M7" s="2">
        <v>0.40678290021605701</v>
      </c>
      <c r="N7" s="2"/>
    </row>
    <row r="8" spans="1:14" x14ac:dyDescent="0.35">
      <c r="A8" s="1" t="s">
        <v>18</v>
      </c>
      <c r="B8" s="2">
        <v>0.505991799989715</v>
      </c>
      <c r="C8" s="2">
        <v>0.32296120002865703</v>
      </c>
      <c r="D8" s="2">
        <v>0.43590159993618699</v>
      </c>
      <c r="E8" s="2">
        <v>0.36644789995625598</v>
      </c>
      <c r="F8" s="2">
        <v>0.36631130008026902</v>
      </c>
      <c r="G8" s="2">
        <v>0.36916889995336499</v>
      </c>
      <c r="H8" s="2">
        <v>0.39512900006957302</v>
      </c>
      <c r="I8" s="2">
        <v>0.38017190014943403</v>
      </c>
      <c r="J8" s="2">
        <v>0.34525870019569899</v>
      </c>
      <c r="K8" s="2">
        <v>0.44796569994650698</v>
      </c>
      <c r="L8" s="2">
        <v>0.35246900003403397</v>
      </c>
      <c r="M8" s="2">
        <v>0.30744160013273297</v>
      </c>
      <c r="N8" s="2"/>
    </row>
    <row r="9" spans="1:14" x14ac:dyDescent="0.35">
      <c r="A9" s="1" t="s">
        <v>19</v>
      </c>
      <c r="B9" s="2">
        <v>0.35102980001829498</v>
      </c>
      <c r="C9" s="2">
        <v>0.37362810014747</v>
      </c>
      <c r="D9" s="2">
        <v>0.34333289996720801</v>
      </c>
      <c r="E9" s="2">
        <v>0.33467270014807499</v>
      </c>
      <c r="F9" s="2">
        <v>0.30501229991204998</v>
      </c>
      <c r="G9" s="2">
        <v>0.327450900105759</v>
      </c>
      <c r="H9" s="2">
        <v>0.39973729988559997</v>
      </c>
      <c r="I9" s="2">
        <v>0.28985219984315302</v>
      </c>
      <c r="J9" s="2">
        <v>0.31294920016080102</v>
      </c>
      <c r="K9" s="2">
        <v>0.39210189995355899</v>
      </c>
      <c r="L9" s="2">
        <v>0.389358699787408</v>
      </c>
      <c r="M9" s="2">
        <v>0.35322159994393498</v>
      </c>
      <c r="N9" s="2"/>
    </row>
    <row r="10" spans="1:14" x14ac:dyDescent="0.35">
      <c r="A10" s="1" t="s">
        <v>20</v>
      </c>
      <c r="B10" s="2">
        <v>0.43259400012902899</v>
      </c>
      <c r="C10" s="2">
        <v>0.292328300187364</v>
      </c>
      <c r="D10" s="2">
        <v>0.405868399888277</v>
      </c>
      <c r="E10" s="2">
        <v>0.39980499981902501</v>
      </c>
      <c r="F10" s="2">
        <v>0.37118249991908597</v>
      </c>
      <c r="G10" s="2">
        <v>0.31998030003160199</v>
      </c>
      <c r="H10" s="2">
        <v>0.44215599982999199</v>
      </c>
      <c r="I10" s="2">
        <v>0.27523959986865498</v>
      </c>
      <c r="J10" s="2">
        <v>0.329428799916058</v>
      </c>
      <c r="K10" s="2">
        <v>0.40317970002070003</v>
      </c>
      <c r="L10" s="2">
        <v>0.41667860001325602</v>
      </c>
      <c r="M10" s="2">
        <v>0.36257939995266403</v>
      </c>
      <c r="N10" s="2"/>
    </row>
    <row r="11" spans="1:14" x14ac:dyDescent="0.35">
      <c r="A11" s="1" t="s">
        <v>21</v>
      </c>
      <c r="B11" s="2">
        <v>0.36418940010480499</v>
      </c>
      <c r="C11" s="2">
        <v>0.34001030004583299</v>
      </c>
      <c r="D11" s="2">
        <v>0.363892799941822</v>
      </c>
      <c r="E11" s="2">
        <v>0.33409449993632701</v>
      </c>
      <c r="F11" s="2">
        <v>0.34065690007992</v>
      </c>
      <c r="G11" s="2">
        <v>0.33338460000231801</v>
      </c>
      <c r="H11" s="2">
        <v>0.37009619991295001</v>
      </c>
      <c r="I11" s="2">
        <v>0.30855760001577398</v>
      </c>
      <c r="J11" s="2">
        <v>0.50232680002227403</v>
      </c>
      <c r="K11" s="2">
        <v>0.36725390003994102</v>
      </c>
      <c r="L11" s="2">
        <v>0.32113380008377101</v>
      </c>
      <c r="M11" s="2">
        <v>0.36307050008326702</v>
      </c>
      <c r="N11" s="2"/>
    </row>
    <row r="12" spans="1:14" x14ac:dyDescent="0.35">
      <c r="A12" s="1" t="s">
        <v>34</v>
      </c>
      <c r="B12" s="2">
        <f>AVERAGE(resultats_RT_sub_28AP[Haut 0,2])</f>
        <v>0.42103861002251464</v>
      </c>
      <c r="C12" s="2">
        <f>AVERAGE(resultats_RT_sub_28AP[Haut 0,5])</f>
        <v>0.37226419004145955</v>
      </c>
      <c r="D12" s="2">
        <f>AVERAGE(resultats_RT_sub_28AP[Haut 0,8])</f>
        <v>0.37644030000083112</v>
      </c>
      <c r="E12" s="2">
        <f>AVERAGE(resultats_RT_sub_28AP[Bas 0,2])</f>
        <v>0.38280766000971156</v>
      </c>
      <c r="F12" s="2">
        <f>AVERAGE(resultats_RT_sub_28AP[Bas 0,5])</f>
        <v>0.38240556996315667</v>
      </c>
      <c r="G12" s="2">
        <f>AVERAGE(resultats_RT_sub_28AP[Bas 0,8])</f>
        <v>0.3278895100112999</v>
      </c>
      <c r="H12" s="2">
        <f>AVERAGE(resultats_RT_sub_28AP[Gauche 0,2])</f>
        <v>0.41931782993487976</v>
      </c>
      <c r="I12" s="2">
        <f>AVERAGE(resultats_RT_sub_28AP[Gauche 0,5])</f>
        <v>0.3472136100055645</v>
      </c>
      <c r="J12" s="2">
        <f>AVERAGE(resultats_RT_sub_28AP[Gauche 0,8])</f>
        <v>0.36236701998859583</v>
      </c>
      <c r="K12" s="2">
        <f>AVERAGE(resultats_RT_sub_28AP[Droite 0,2])</f>
        <v>0.42596955997869318</v>
      </c>
      <c r="L12" s="2">
        <f>AVERAGE(resultats_RT_sub_28AP[Droite 0,5])</f>
        <v>0.36255388997960797</v>
      </c>
      <c r="M12" s="2">
        <f>AVERAGE(resultats_RT_sub_28AP[Droite 0,8])</f>
        <v>0.38002033003140195</v>
      </c>
      <c r="N12" s="2"/>
    </row>
    <row r="13" spans="1:14" x14ac:dyDescent="0.35">
      <c r="A13" t="s">
        <v>35</v>
      </c>
      <c r="B13" s="2">
        <f>_xlfn.STDEV.P(resultats_RT_sub_28AP[Haut 0,2])</f>
        <v>4.7699376195678711E-2</v>
      </c>
      <c r="C13" s="2">
        <f>_xlfn.STDEV.P(resultats_RT_sub_28AP[Haut 0,5])</f>
        <v>5.7062373741046994E-2</v>
      </c>
      <c r="D13" s="2">
        <f>_xlfn.STDEV.P(resultats_RT_sub_28AP[Haut 0,8])</f>
        <v>3.3307919891342484E-2</v>
      </c>
      <c r="E13" s="2">
        <f>_xlfn.STDEV.P(resultats_RT_sub_28AP[Bas 0,2])</f>
        <v>4.3883288384391615E-2</v>
      </c>
      <c r="F13" s="2">
        <f>_xlfn.STDEV.P(resultats_RT_sub_28AP[Bas 0,5])</f>
        <v>8.4036909021561954E-2</v>
      </c>
      <c r="G13" s="2">
        <f>_xlfn.STDEV.P(resultats_RT_sub_28AP[Bas 0,8])</f>
        <v>2.9772801222504589E-2</v>
      </c>
      <c r="H13" s="2">
        <f>_xlfn.STDEV.P(resultats_RT_sub_28AP[Gauche 0,2])</f>
        <v>3.2740095813935548E-2</v>
      </c>
      <c r="I13" s="2">
        <f>_xlfn.STDEV.P(resultats_RT_sub_28AP[Gauche 0,5])</f>
        <v>4.4084694644173368E-2</v>
      </c>
      <c r="J13" s="2">
        <f>_xlfn.STDEV.P(resultats_RT_sub_28AP[Gauche 0,8])</f>
        <v>5.3397986874738693E-2</v>
      </c>
      <c r="K13" s="2">
        <f>_xlfn.STDEV.P(resultats_RT_sub_28AP[Droite 0,2])</f>
        <v>7.0601718597834304E-2</v>
      </c>
      <c r="L13" s="2">
        <f>_xlfn.STDEV.P(resultats_RT_sub_28AP[Droite 0,5])</f>
        <v>2.7039144524268158E-2</v>
      </c>
      <c r="M13" s="2">
        <f>_xlfn.STDEV.P(resultats_RT_sub_28AP[Droite 0,8])</f>
        <v>4.1724831481531367E-2</v>
      </c>
      <c r="N13" s="2"/>
    </row>
    <row r="14" spans="1:14" x14ac:dyDescent="0.35">
      <c r="A14" t="s">
        <v>36</v>
      </c>
      <c r="B14" s="2">
        <f>B13/resultats_RT_sub_28AP[[#Totals],[Haut 0,2]]</f>
        <v>0.11328979115033662</v>
      </c>
      <c r="C14" s="2">
        <f>C13/resultats_RT_sub_28AP[[#Totals],[Haut 0,5]]</f>
        <v>0.15328461685957998</v>
      </c>
      <c r="D14" s="2">
        <f>D13/resultats_RT_sub_28AP[[#Totals],[Haut 0,8]]</f>
        <v>8.8481280806728041E-2</v>
      </c>
      <c r="E14" s="2">
        <f>E13/resultats_RT_sub_28AP[[#Totals],[Bas 0,2]]</f>
        <v>0.11463534554997758</v>
      </c>
      <c r="F14" s="2">
        <f>F13/resultats_RT_sub_28AP[[#Totals],[Bas 0,5]]</f>
        <v>0.21975859041399054</v>
      </c>
      <c r="G14" s="2">
        <f>G13/resultats_RT_sub_28AP[[#Totals],[Bas 0,8]]</f>
        <v>9.0801322742769489E-2</v>
      </c>
      <c r="H14" s="2">
        <f>H13/resultats_RT_sub_28AP[[#Totals],[Gauche 0,2]]</f>
        <v>7.8079426813355626E-2</v>
      </c>
      <c r="I14" s="2">
        <f>I13/resultats_RT_sub_28AP[[#Totals],[Gauche 0,5]]</f>
        <v>0.1269670697628093</v>
      </c>
      <c r="J14" s="2">
        <f>J13/resultats_RT_sub_28AP[[#Totals],[Gauche 0,8]]</f>
        <v>0.14735884870653845</v>
      </c>
      <c r="K14" s="2">
        <f>K13/resultats_RT_sub_28AP[[#Totals],[Droite 0,2]]</f>
        <v>0.16574357707946497</v>
      </c>
      <c r="L14" s="2">
        <f>L13/resultats_RT_sub_28AP[[#Totals],[Droite 0,5]]</f>
        <v>7.4579656353401663E-2</v>
      </c>
      <c r="M14" s="2">
        <f>M13/resultats_RT_sub_28AP[[#Totals],[Droite 0,8]]</f>
        <v>0.109796313997421</v>
      </c>
      <c r="N14" s="2"/>
    </row>
    <row r="15" spans="1:14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t="s">
        <v>37</v>
      </c>
      <c r="B16" s="2">
        <f>AVERAGE(resultats_RT_sub_28AP[[#Totals],[Haut 0,2]:[Bas 0,8]])</f>
        <v>0.37714097334149549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t="s">
        <v>38</v>
      </c>
      <c r="B17" s="2">
        <f>AVERAGE(resultats_RT_sub_28AP[[#Totals],[Gauche 0,2]:[Droite 0,8]])</f>
        <v>0.3829070399864572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t="s">
        <v>36</v>
      </c>
      <c r="B18" s="2">
        <f>AVERAGE(B14:M14)</f>
        <v>0.12356465335303109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t="s">
        <v>39</v>
      </c>
      <c r="B20" s="2">
        <f>AVERAGE(H14:M14)</f>
        <v>0.11708748211883184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t="s">
        <v>40</v>
      </c>
      <c r="B21" s="2">
        <f>AVERAGE(B14:G14)</f>
        <v>0.13004182458723038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35">
      <c r="A22" t="s">
        <v>34</v>
      </c>
      <c r="B22" s="2">
        <f>AVERAGE(resultats_RT_sub_28AP[[#Totals],[Haut 0,2]:[Droite 0,8]])</f>
        <v>0.3800240066639764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q 3 i H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q 3 i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4 h 1 T O l Z m i q A E A A J M E A A A T A B w A R m 9 y b X V s Y X M v U 2 V j d G l v b j E u b S C i G A A o o B Q A A A A A A A A A A A A A A A A A A A A A A A A A A A C F k 0 1 u 2 z A Q h f c G f A d C 2 T g A I 0 R O 0 7 o N t E h t N 1 6 l a e 2 u o i K g 6 U l N g C I N z t C I E e R A 7 T V y s d K Q f 9 B Q R L W R + M 3 w k Y 9 P R J C k r G H T 5 l 1 c d T v d D i 6 F g w U 7 y R y g 1 y Q I H 7 7 P H t D P z / q D 6 7 u M l U w D d T s s P F P r n Y R A h r j O R 1 b 6 G g z 1 v i g N + d A a C g P s Z c N P 1 Q 8 E h 1 U t a K m q r w Z G T q 2 h 2 v d j d a N o 4 u f V C j d y W c H T C p w C I 6 H a r 1 m 1 7 i S X u M 5 O + f 0 I t K o V g S s z n n E 2 t N r X B s v i g r O x k X a h z K + y 6 F / 2 O f v m L c G U N h r K 4 2 d + a w 3 8 P O W N o 5 N s t l k B q 8 O 0 R / X 6 e + t 2 J u a h a + a E w U f r 6 k Z / 2 4 W 9 x j 9 / f s 4 a W o T 1 a T u f 4 I l e O N v z f o J f J P i 7 B L 9 M 8 P c J / i H B B w n + M c G L 8 1 Q h 5 b h I W S 7 + 9 f x y P P i x O a P X P w T I V s 7 W H o 9 n f x f G I a 4 J i E X 4 j 3 p v M + L s f t d x r f V U C i 0 c l u R 8 M t X i P 7 G 2 7 G W b 8 R h R q M j W R H h i 5 3 n s d 1 e I M 9 s V 4 h A + C 2 x V a n g s 1 P B Y 5 0 Z 4 u Y R W q U M p V j u U Y s G R s + G C t Q o e S r H g o T R 4 E 3 m 3 o 0 w i m K u / U E s B A i 0 A F A A C A A g A q 3 i H V M h R U S 2 k A A A A 9 g A A A B I A A A A A A A A A A A A A A A A A A A A A A E N v b m Z p Z y 9 Q Y W N r Y W d l L n h t b F B L A Q I t A B Q A A g A I A K t 4 h 1 Q P y u m r p A A A A O k A A A A T A A A A A A A A A A A A A A A A A P A A A A B b Q 2 9 u d G V u d F 9 U e X B l c 1 0 u e G 1 s U E s B A i 0 A F A A C A A g A q 3 i H V M 6 V m a K o A Q A A k w Q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E A A A A A A A C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M j h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h d H N f U l R f c 3 V i X z I 4 Q V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T M 6 M D U 6 M j I u M j Y y O D g 1 N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F c 3 N h a S Z x d W 9 0 O y w m c X V v d D t I Y X V 0 I D A u M i Z x d W 9 0 O y w m c X V v d D t I Y X V 0 I D A u N S Z x d W 9 0 O y w m c X V v d D t I Y X V 0 I D A u O C Z x d W 9 0 O y w m c X V v d D t C Y X M g M C 4 y J n F 1 b 3 Q 7 L C Z x d W 9 0 O 0 J h c y A w L j U m c X V v d D s s J n F 1 b 3 Q 7 Q m F z I D A u O C Z x d W 9 0 O y w m c X V v d D t H Y X V j a G U g M C 4 y J n F 1 b 3 Q 7 L C Z x d W 9 0 O 0 d h d W N o Z S A w L j U m c X V v d D s s J n F 1 b 3 Q 7 R 2 F 1 Y 2 h l I D A u O C Z x d W 9 0 O y w m c X V v d D t E c m 9 p d G U g M C 4 y J n F 1 b 3 Q 7 L C Z x d W 9 0 O 0 R y b 2 l 0 Z S A w L j U m c X V v d D s s J n F 1 b 3 Q 7 R H J v a X R l I D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U l R f c 3 V i L T I 4 Q V A v Q X V 0 b 1 J l b W 9 2 Z W R D b 2 x 1 b W 5 z M S 5 7 R X N z Y W k s M H 0 m c X V v d D s s J n F 1 b 3 Q 7 U 2 V j d G l v b j E v c m V z d W x 0 Y X R z X 1 J U X 3 N 1 Y i 0 y O E F Q L 0 F 1 d G 9 S Z W 1 v d m V k Q 2 9 s d W 1 u c z E u e 0 h h d X Q g M C 4 y L D F 9 J n F 1 b 3 Q 7 L C Z x d W 9 0 O 1 N l Y 3 R p b 2 4 x L 3 J l c 3 V s d G F 0 c 1 9 S V F 9 z d W I t M j h B U C 9 B d X R v U m V t b 3 Z l Z E N v b H V t b n M x L n t I Y X V 0 I D A u N S w y f S Z x d W 9 0 O y w m c X V v d D t T Z W N 0 a W 9 u M S 9 y Z X N 1 b H R h d H N f U l R f c 3 V i L T I 4 Q V A v Q X V 0 b 1 J l b W 9 2 Z W R D b 2 x 1 b W 5 z M S 5 7 S G F 1 d C A w L j g s M 3 0 m c X V v d D s s J n F 1 b 3 Q 7 U 2 V j d G l v b j E v c m V z d W x 0 Y X R z X 1 J U X 3 N 1 Y i 0 y O E F Q L 0 F 1 d G 9 S Z W 1 v d m V k Q 2 9 s d W 1 u c z E u e 0 J h c y A w L j I s N H 0 m c X V v d D s s J n F 1 b 3 Q 7 U 2 V j d G l v b j E v c m V z d W x 0 Y X R z X 1 J U X 3 N 1 Y i 0 y O E F Q L 0 F 1 d G 9 S Z W 1 v d m V k Q 2 9 s d W 1 u c z E u e 0 J h c y A w L j U s N X 0 m c X V v d D s s J n F 1 b 3 Q 7 U 2 V j d G l v b j E v c m V z d W x 0 Y X R z X 1 J U X 3 N 1 Y i 0 y O E F Q L 0 F 1 d G 9 S Z W 1 v d m V k Q 2 9 s d W 1 u c z E u e 0 J h c y A w L j g s N n 0 m c X V v d D s s J n F 1 b 3 Q 7 U 2 V j d G l v b j E v c m V z d W x 0 Y X R z X 1 J U X 3 N 1 Y i 0 y O E F Q L 0 F 1 d G 9 S Z W 1 v d m V k Q 2 9 s d W 1 u c z E u e 0 d h d W N o Z S A w L j I s N 3 0 m c X V v d D s s J n F 1 b 3 Q 7 U 2 V j d G l v b j E v c m V z d W x 0 Y X R z X 1 J U X 3 N 1 Y i 0 y O E F Q L 0 F 1 d G 9 S Z W 1 v d m V k Q 2 9 s d W 1 u c z E u e 0 d h d W N o Z S A w L j U s O H 0 m c X V v d D s s J n F 1 b 3 Q 7 U 2 V j d G l v b j E v c m V z d W x 0 Y X R z X 1 J U X 3 N 1 Y i 0 y O E F Q L 0 F 1 d G 9 S Z W 1 v d m V k Q 2 9 s d W 1 u c z E u e 0 d h d W N o Z S A w L j g s O X 0 m c X V v d D s s J n F 1 b 3 Q 7 U 2 V j d G l v b j E v c m V z d W x 0 Y X R z X 1 J U X 3 N 1 Y i 0 y O E F Q L 0 F 1 d G 9 S Z W 1 v d m V k Q 2 9 s d W 1 u c z E u e 0 R y b 2 l 0 Z S A w L j I s M T B 9 J n F 1 b 3 Q 7 L C Z x d W 9 0 O 1 N l Y 3 R p b 2 4 x L 3 J l c 3 V s d G F 0 c 1 9 S V F 9 z d W I t M j h B U C 9 B d X R v U m V t b 3 Z l Z E N v b H V t b n M x L n t E c m 9 p d G U g M C 4 1 L D E x f S Z x d W 9 0 O y w m c X V v d D t T Z W N 0 a W 9 u M S 9 y Z X N 1 b H R h d H N f U l R f c 3 V i L T I 4 Q V A v Q X V 0 b 1 J l b W 9 2 Z W R D b 2 x 1 b W 5 z M S 5 7 R H J v a X R l I D A u O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G F 0 c 1 9 S V F 9 z d W I t M j h B U C 9 B d X R v U m V t b 3 Z l Z E N v b H V t b n M x L n t F c 3 N h a S w w f S Z x d W 9 0 O y w m c X V v d D t T Z W N 0 a W 9 u M S 9 y Z X N 1 b H R h d H N f U l R f c 3 V i L T I 4 Q V A v Q X V 0 b 1 J l b W 9 2 Z W R D b 2 x 1 b W 5 z M S 5 7 S G F 1 d C A w L j I s M X 0 m c X V v d D s s J n F 1 b 3 Q 7 U 2 V j d G l v b j E v c m V z d W x 0 Y X R z X 1 J U X 3 N 1 Y i 0 y O E F Q L 0 F 1 d G 9 S Z W 1 v d m V k Q 2 9 s d W 1 u c z E u e 0 h h d X Q g M C 4 1 L D J 9 J n F 1 b 3 Q 7 L C Z x d W 9 0 O 1 N l Y 3 R p b 2 4 x L 3 J l c 3 V s d G F 0 c 1 9 S V F 9 z d W I t M j h B U C 9 B d X R v U m V t b 3 Z l Z E N v b H V t b n M x L n t I Y X V 0 I D A u O C w z f S Z x d W 9 0 O y w m c X V v d D t T Z W N 0 a W 9 u M S 9 y Z X N 1 b H R h d H N f U l R f c 3 V i L T I 4 Q V A v Q X V 0 b 1 J l b W 9 2 Z W R D b 2 x 1 b W 5 z M S 5 7 Q m F z I D A u M i w 0 f S Z x d W 9 0 O y w m c X V v d D t T Z W N 0 a W 9 u M S 9 y Z X N 1 b H R h d H N f U l R f c 3 V i L T I 4 Q V A v Q X V 0 b 1 J l b W 9 2 Z W R D b 2 x 1 b W 5 z M S 5 7 Q m F z I D A u N S w 1 f S Z x d W 9 0 O y w m c X V v d D t T Z W N 0 a W 9 u M S 9 y Z X N 1 b H R h d H N f U l R f c 3 V i L T I 4 Q V A v Q X V 0 b 1 J l b W 9 2 Z W R D b 2 x 1 b W 5 z M S 5 7 Q m F z I D A u O C w 2 f S Z x d W 9 0 O y w m c X V v d D t T Z W N 0 a W 9 u M S 9 y Z X N 1 b H R h d H N f U l R f c 3 V i L T I 4 Q V A v Q X V 0 b 1 J l b W 9 2 Z W R D b 2 x 1 b W 5 z M S 5 7 R 2 F 1 Y 2 h l I D A u M i w 3 f S Z x d W 9 0 O y w m c X V v d D t T Z W N 0 a W 9 u M S 9 y Z X N 1 b H R h d H N f U l R f c 3 V i L T I 4 Q V A v Q X V 0 b 1 J l b W 9 2 Z W R D b 2 x 1 b W 5 z M S 5 7 R 2 F 1 Y 2 h l I D A u N S w 4 f S Z x d W 9 0 O y w m c X V v d D t T Z W N 0 a W 9 u M S 9 y Z X N 1 b H R h d H N f U l R f c 3 V i L T I 4 Q V A v Q X V 0 b 1 J l b W 9 2 Z W R D b 2 x 1 b W 5 z M S 5 7 R 2 F 1 Y 2 h l I D A u O C w 5 f S Z x d W 9 0 O y w m c X V v d D t T Z W N 0 a W 9 u M S 9 y Z X N 1 b H R h d H N f U l R f c 3 V i L T I 4 Q V A v Q X V 0 b 1 J l b W 9 2 Z W R D b 2 x 1 b W 5 z M S 5 7 R H J v a X R l I D A u M i w x M H 0 m c X V v d D s s J n F 1 b 3 Q 7 U 2 V j d G l v b j E v c m V z d W x 0 Y X R z X 1 J U X 3 N 1 Y i 0 y O E F Q L 0 F 1 d G 9 S Z W 1 v d m V k Q 2 9 s d W 1 u c z E u e 0 R y b 2 l 0 Z S A w L j U s M T F 9 J n F 1 b 3 Q 7 L C Z x d W 9 0 O 1 N l Y 3 R p b 2 4 x L 3 J l c 3 V s d G F 0 c 1 9 S V F 9 z d W I t M j h B U C 9 B d X R v U m V t b 3 Z l Z E N v b H V t b n M x L n t E c m 9 p d G U g M C 4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X R z X 1 J U X 3 N 1 Y i 0 y O E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M j h B U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1 J U X 3 N 1 Y i 0 y O E F Q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I 4 Q V A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C S b p B X V x k 4 a S 1 K 7 U l M T 2 R O 8 + U L 8 L x p L c H 0 v 4 Z u w + I W g A A A A A A O g A A A A A I A A C A A A A B z e n S F T q w p T y C 5 k t q + 3 I K T o J 2 w b G S P + Q o h N 9 g A l W i j B F A A A A D I 7 W B q + y 7 0 r w 2 q S G p k / k W E K K D j 2 o y d e Q p l 7 c B Z g b O v K Y s V A / O w S u D W O 3 c o s C 0 h w w 8 F 6 K 9 C a q V e C Z v 0 x a Q i O v W 4 N 4 p O / U 6 B Z 0 3 C Z p K r Q Z Z E m E A A A A D u P l y u Z l m 9 y W i 3 3 T j M R n p Q A w F W 4 / 3 + V q f I p t b E N B U q U V k 0 j F t e W e c u Y m 7 T Z z g 4 I J 6 f Y k t v V 9 O 9 8 d 4 K y 9 o 2 t 9 c H < / D a t a M a s h u p > 
</file>

<file path=customXml/itemProps1.xml><?xml version="1.0" encoding="utf-8"?>
<ds:datastoreItem xmlns:ds="http://schemas.openxmlformats.org/officeDocument/2006/customXml" ds:itemID="{C1E1DB34-E186-4B84-B9DD-3E8BAC05A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resultats_RT_sub-28AP (2)</vt:lpstr>
      <vt:lpstr>resultats_RT_sub-28AP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modified xsi:type="dcterms:W3CDTF">2022-04-07T14:35:29Z</dcterms:modified>
</cp:coreProperties>
</file>