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11VP/"/>
    </mc:Choice>
  </mc:AlternateContent>
  <xr:revisionPtr revIDLastSave="0" documentId="8_{BAA849BC-EB65-48C1-AD1A-D89E73584026}" xr6:coauthVersionLast="47" xr6:coauthVersionMax="47" xr10:uidLastSave="{00000000-0000-0000-0000-000000000000}"/>
  <bookViews>
    <workbookView xWindow="-110" yWindow="490" windowWidth="19420" windowHeight="10420" xr2:uid="{00000000-000D-0000-FFFF-FFFF00000000}"/>
  </bookViews>
  <sheets>
    <sheet name="resultats_RT_sub-88VP (2)" sheetId="2" r:id="rId1"/>
    <sheet name="resultats_RT_sub-88VP" sheetId="1" r:id="rId2"/>
  </sheets>
  <definedNames>
    <definedName name="DonnéesExternes_1" localSheetId="0" hidden="1">'resultats_RT_sub-88VP (2)'!$A$1:$M$11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14" i="2" s="1"/>
  <c r="D13" i="2"/>
  <c r="D14" i="2" s="1"/>
  <c r="E13" i="2"/>
  <c r="E14" i="2" s="1"/>
  <c r="F13" i="2"/>
  <c r="F14" i="2" s="1"/>
  <c r="G13" i="2"/>
  <c r="G14" i="2" s="1"/>
  <c r="H13" i="2"/>
  <c r="H14" i="2" s="1"/>
  <c r="B17" i="2" s="1"/>
  <c r="I13" i="2"/>
  <c r="I14" i="2" s="1"/>
  <c r="J13" i="2"/>
  <c r="J14" i="2" s="1"/>
  <c r="K13" i="2"/>
  <c r="K14" i="2" s="1"/>
  <c r="L13" i="2"/>
  <c r="L14" i="2" s="1"/>
  <c r="M13" i="2"/>
  <c r="M14" i="2" s="1"/>
  <c r="B13" i="2"/>
  <c r="B14" i="2" s="1"/>
  <c r="B18" i="2" s="1"/>
  <c r="C12" i="2"/>
  <c r="D12" i="2"/>
  <c r="E12" i="2"/>
  <c r="F12" i="2"/>
  <c r="G12" i="2"/>
  <c r="H12" i="2"/>
  <c r="I12" i="2"/>
  <c r="J12" i="2"/>
  <c r="K12" i="2"/>
  <c r="L12" i="2"/>
  <c r="M12" i="2"/>
  <c r="B12" i="2"/>
  <c r="B1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ats_RT_sub-88VP" description="Connexion à la requête « resultats_RT_sub-88VP » dans le classeur." type="5" refreshedVersion="7" background="1" saveData="1">
    <dbPr connection="Provider=Microsoft.Mashup.OleDb.1;Data Source=$Workbook$;Location=resultats_RT_sub-88VP;Extended Properties=&quot;&quot;" command="SELECT * FROM [resultats_RT_sub-88VP]"/>
  </connection>
</connections>
</file>

<file path=xl/sharedStrings.xml><?xml version="1.0" encoding="utf-8"?>
<sst xmlns="http://schemas.openxmlformats.org/spreadsheetml/2006/main" count="40" uniqueCount="39">
  <si>
    <t>Essai,Haut 0.2,Haut 0.5,Haut 0.8,Bas 0.2,Bas 0.5,Bas 0.8,Gauche 0.2,Gauche 0.5,Gauche 0.8,Droite 0.2,Droite 0.5,Droite 0.8</t>
  </si>
  <si>
    <t>essai0,0.4878162001259625,0.4997414001263678,0.40428229980170727,0.509948399849236,0.5775418002158403,0.4546583001501858,0.6260998002253473,0.4363293000496924,0.5027441000565886,0.5112458001822233,0.4671779000200331,0.45400500018149614</t>
  </si>
  <si>
    <t>essai1,0.5124059999361634,0.530634299851954,0.5171930002979934,0.4776794998906553,0.4843719000928104,0.5780230001546443,0.43336320016533136,0.48237140011042356,0.5034687998704612,0.5267185997217894,0.449998099822551,0.42365420004352927</t>
  </si>
  <si>
    <t>essai2,0.5111063998192549,0.5773382000625134,0.48456780007109046,0.5110382996499538,0.4497356000356376,0.4880770002491772,0.4979618997313082,0.563132899813354,0.42097630025818944,0.5577786001376808,0.49856110010296106,0.5158186997286975</t>
  </si>
  <si>
    <t>essai3,0.4793695998378098,0.4655758999288082,0.45708429999649525,0.6217044997029006,0.43420959962531924,0.43662350019440055,0.5293550998903811,0.45278629986569285,0.4747179001569748,0.576354400254786,0.579895700328052,0.53600770002231</t>
  </si>
  <si>
    <t>essai4,0.4152052002027631,0.4505437002517283,0.4057969003915787,0.47725840006023645,0.5548642999492586,0.45426660031080246,0.4779538996517658,0.4686380000784993,0.5190876997075975,0.5122743998654187,0.5150767001323402,0.27886579977348447</t>
  </si>
  <si>
    <t>essai5,0.5117660998366773,0.4357384000904858,0.5807300000451505,0.5091367000713944,0.5481187999248505,0.4229243998415768,0.4803863000124693,0.5006868001073599,0.4065642999485135,0.5122541999444366,0.46892419969663024,0.5506798001006246</t>
  </si>
  <si>
    <t>essai6,0.5592873003333807,0.5626493999734521,0.4683124995790422,0.5916510997340083,0.4654749999754131,0.5511937001720071,0.5778740998357534,0.4057492003776133,0.4884140999056399,0.7182272998616099,0.46703859977424145,0.4870756999589503</t>
  </si>
  <si>
    <t>essai7,0.5905855996534228,0.43456330010667443,0.6293003000319004,0.46449619997292757,0.4678866001777351,0.45422489987686276,0.4829493002034724,0.4540987000800669,0.5836911001242697,0.48036300018429756,0.5144262998364866,0.501284800004214</t>
  </si>
  <si>
    <t>essai8,0.46276979986578226,0.5001388997770846,0.4344040001742542,0.46249139960855246,0.46834619995206594,0.5316550997085869,0.4821138000115752,0.4536775001324713,0.44137499993667006,0.5425629001110792,0.44992570020258427,0.5643509002402425</t>
  </si>
  <si>
    <t>essai9,0.4451659000478685,0.45226600021123886,0.5192622998729348,0.4958528997376561,0.4695832999423146,0.48451200034469366,0.514168200083077,0.43811520002782345,0.45695829996839166,0.5903312000446022,0.45133710000663996,0.40511969989165664</t>
  </si>
  <si>
    <t>Essai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</si>
  <si>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</si>
  <si>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</si>
  <si>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</si>
  <si>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</si>
  <si>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</si>
  <si>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</si>
  <si>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</si>
  <si>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</si>
  <si>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</si>
  <si>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</si>
  <si>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Haut 0,2</t>
  </si>
  <si>
    <t>Haut 0,5</t>
  </si>
  <si>
    <t>Haut 0,8</t>
  </si>
  <si>
    <t>Bas 0,2</t>
  </si>
  <si>
    <t>Bas 0,5</t>
  </si>
  <si>
    <t>Bas 0,8</t>
  </si>
  <si>
    <t>Gauche 0,2</t>
  </si>
  <si>
    <t>Gauche 0,5</t>
  </si>
  <si>
    <t>Gauche 0,8</t>
  </si>
  <si>
    <t>Droite 0,2</t>
  </si>
  <si>
    <t>Droite 0,5</t>
  </si>
  <si>
    <t>Droite 0,8</t>
  </si>
  <si>
    <t>moy</t>
  </si>
  <si>
    <t>ET</t>
  </si>
  <si>
    <t>CV</t>
  </si>
  <si>
    <t>CV droite gauche</t>
  </si>
  <si>
    <t>CV haut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</si>
</sst>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Essai" tableColumnId="1"/>
      <queryTableField id="2" name="Haut 0.2" tableColumnId="2"/>
      <queryTableField id="3" name="Haut 0.5" tableColumnId="3"/>
      <queryTableField id="4" name="Haut 0.8" tableColumnId="4"/>
      <queryTableField id="5" name="Bas 0.2" tableColumnId="5"/>
      <queryTableField id="6" name="Bas 0.5" tableColumnId="6"/>
      <queryTableField id="7" name="Bas 0.8" tableColumnId="7"/>
      <queryTableField id="8" name="Gauche 0.2" tableColumnId="8"/>
      <queryTableField id="9" name="Gauche 0.5" tableColumnId="9"/>
      <queryTableField id="10" name="Gauche 0.8" tableColumnId="10"/>
      <queryTableField id="11" name="Droite 0.2" tableColumnId="11"/>
      <queryTableField id="12" name="Droite 0.5" tableColumnId="12"/>
      <queryTableField id="13" name="Droite 0.8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ats_RT_sub_88VP" displayName="resultats_RT_sub_88VP" ref="A1:M12" tableType="queryTable" totalsRowCount="1">
  <autoFilter ref="A1:M11" xr:uid="{00000000-0009-0000-0100-000001000000}"/>
  <tableColumns count="13">
    <tableColumn id="1" xr3:uid="{00000000-0010-0000-0000-000001000000}" uniqueName="1" name="Essai" totalsRowLabel="moy" queryTableFieldId="1" dataDxfId="25" totalsRowDxfId="24"/>
    <tableColumn id="2" xr3:uid="{00000000-0010-0000-0000-000002000000}" uniqueName="2" name="Haut 0,2" totalsRowFunction="custom" queryTableFieldId="2" dataDxfId="23" totalsRowDxfId="22">
      <totalsRowFormula>AVERAGE(resultats_RT_sub_88VP[Haut 0,2])</totalsRowFormula>
    </tableColumn>
    <tableColumn id="3" xr3:uid="{00000000-0010-0000-0000-000003000000}" uniqueName="3" name="Haut 0,5" totalsRowFunction="custom" queryTableFieldId="3" dataDxfId="21" totalsRowDxfId="20">
      <totalsRowFormula>AVERAGE(resultats_RT_sub_88VP[Haut 0,5])</totalsRowFormula>
    </tableColumn>
    <tableColumn id="4" xr3:uid="{00000000-0010-0000-0000-000004000000}" uniqueName="4" name="Haut 0,8" totalsRowFunction="custom" queryTableFieldId="4" dataDxfId="19" totalsRowDxfId="18">
      <totalsRowFormula>AVERAGE(resultats_RT_sub_88VP[Haut 0,8])</totalsRowFormula>
    </tableColumn>
    <tableColumn id="5" xr3:uid="{00000000-0010-0000-0000-000005000000}" uniqueName="5" name="Bas 0,2" totalsRowFunction="custom" queryTableFieldId="5" dataDxfId="17" totalsRowDxfId="16">
      <totalsRowFormula>AVERAGE(resultats_RT_sub_88VP[Bas 0,2])</totalsRowFormula>
    </tableColumn>
    <tableColumn id="6" xr3:uid="{00000000-0010-0000-0000-000006000000}" uniqueName="6" name="Bas 0,5" totalsRowFunction="custom" queryTableFieldId="6" dataDxfId="15" totalsRowDxfId="14">
      <totalsRowFormula>AVERAGE(resultats_RT_sub_88VP[Bas 0,5])</totalsRowFormula>
    </tableColumn>
    <tableColumn id="7" xr3:uid="{00000000-0010-0000-0000-000007000000}" uniqueName="7" name="Bas 0,8" totalsRowFunction="custom" queryTableFieldId="7" dataDxfId="13" totalsRowDxfId="12">
      <totalsRowFormula>AVERAGE(resultats_RT_sub_88VP[Bas 0,8])</totalsRowFormula>
    </tableColumn>
    <tableColumn id="8" xr3:uid="{00000000-0010-0000-0000-000008000000}" uniqueName="8" name="Gauche 0,2" totalsRowFunction="custom" queryTableFieldId="8" dataDxfId="11" totalsRowDxfId="10">
      <totalsRowFormula>AVERAGE(resultats_RT_sub_88VP[Gauche 0,2])</totalsRowFormula>
    </tableColumn>
    <tableColumn id="9" xr3:uid="{00000000-0010-0000-0000-000009000000}" uniqueName="9" name="Gauche 0,5" totalsRowFunction="custom" queryTableFieldId="9" dataDxfId="9" totalsRowDxfId="8">
      <totalsRowFormula>AVERAGE(resultats_RT_sub_88VP[Gauche 0,5])</totalsRowFormula>
    </tableColumn>
    <tableColumn id="10" xr3:uid="{00000000-0010-0000-0000-00000A000000}" uniqueName="10" name="Gauche 0,8" totalsRowFunction="custom" queryTableFieldId="10" dataDxfId="7" totalsRowDxfId="6">
      <totalsRowFormula>AVERAGE(resultats_RT_sub_88VP[Gauche 0,8])</totalsRowFormula>
    </tableColumn>
    <tableColumn id="11" xr3:uid="{00000000-0010-0000-0000-00000B000000}" uniqueName="11" name="Droite 0,2" totalsRowFunction="custom" queryTableFieldId="11" dataDxfId="5" totalsRowDxfId="4">
      <totalsRowFormula>AVERAGE(resultats_RT_sub_88VP[Droite 0,2])</totalsRowFormula>
    </tableColumn>
    <tableColumn id="12" xr3:uid="{00000000-0010-0000-0000-00000C000000}" uniqueName="12" name="Droite 0,5" totalsRowFunction="custom" queryTableFieldId="12" dataDxfId="3" totalsRowDxfId="2">
      <totalsRowFormula>AVERAGE(resultats_RT_sub_88VP[Droite 0,5])</totalsRowFormula>
    </tableColumn>
    <tableColumn id="13" xr3:uid="{00000000-0010-0000-0000-00000D000000}" uniqueName="13" name="Droite 0,8" totalsRowFunction="custom" queryTableFieldId="13" dataDxfId="1" totalsRowDxfId="0">
      <totalsRowFormula>AVERAGE(resultats_RT_sub_88VP[Droite 0,8])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70" zoomScaleNormal="70" workbookViewId="0">
      <selection activeCell="B12" sqref="B12:M12"/>
    </sheetView>
  </sheetViews>
  <sheetFormatPr baseColWidth="10" defaultRowHeight="14.5" x14ac:dyDescent="0.35"/>
  <cols>
    <col min="1" max="1" width="7.1796875" bestFit="1" customWidth="1"/>
    <col min="2" max="13" width="19.453125" bestFit="1" customWidth="1"/>
  </cols>
  <sheetData>
    <row r="1" spans="1:13" x14ac:dyDescent="0.35">
      <c r="A1" t="s">
        <v>11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5">
      <c r="A2" s="1" t="s">
        <v>12</v>
      </c>
      <c r="B2" s="1">
        <v>0.487816200125962</v>
      </c>
      <c r="C2" s="1">
        <v>0.49974140012636697</v>
      </c>
      <c r="D2" s="1">
        <v>0.40428229980170699</v>
      </c>
      <c r="E2" s="1">
        <v>0.50994839984923601</v>
      </c>
      <c r="F2" s="1">
        <v>0.57754180021584001</v>
      </c>
      <c r="G2" s="1">
        <v>0.45465830015018499</v>
      </c>
      <c r="H2" s="1">
        <v>0.62609980022534695</v>
      </c>
      <c r="I2" s="1">
        <v>0.436329300049692</v>
      </c>
      <c r="J2" s="1">
        <v>0.50274410005658798</v>
      </c>
      <c r="K2" s="1">
        <v>0.51124580018222299</v>
      </c>
      <c r="L2" s="1">
        <v>0.46717790002003301</v>
      </c>
      <c r="M2" s="1">
        <v>0.45400500018149598</v>
      </c>
    </row>
    <row r="3" spans="1:13" x14ac:dyDescent="0.35">
      <c r="A3" s="1" t="s">
        <v>13</v>
      </c>
      <c r="B3" s="1">
        <v>0.51240599993616298</v>
      </c>
      <c r="C3" s="1">
        <v>0.53063429985195398</v>
      </c>
      <c r="D3" s="1">
        <v>0.51719300029799298</v>
      </c>
      <c r="E3" s="1">
        <v>0.477679499890655</v>
      </c>
      <c r="F3" s="1">
        <v>0.48437190009281</v>
      </c>
      <c r="G3" s="1">
        <v>0.57802300015464403</v>
      </c>
      <c r="H3" s="1">
        <v>0.43336320016533098</v>
      </c>
      <c r="I3" s="1">
        <v>0.48237140011042301</v>
      </c>
      <c r="J3" s="1">
        <v>0.503468799870461</v>
      </c>
      <c r="K3" s="1">
        <v>0.52671859972178903</v>
      </c>
      <c r="L3" s="1">
        <v>0.44999809982255101</v>
      </c>
      <c r="M3" s="1">
        <v>0.42365420004352899</v>
      </c>
    </row>
    <row r="4" spans="1:13" x14ac:dyDescent="0.35">
      <c r="A4" s="1" t="s">
        <v>14</v>
      </c>
      <c r="B4" s="1">
        <v>0.51110639981925399</v>
      </c>
      <c r="C4" s="1">
        <v>0.57733820006251302</v>
      </c>
      <c r="D4" s="1">
        <v>0.48456780007109002</v>
      </c>
      <c r="E4" s="1">
        <v>0.51103829964995295</v>
      </c>
      <c r="F4" s="1">
        <v>0.44973560003563701</v>
      </c>
      <c r="G4" s="1">
        <v>0.488077000249177</v>
      </c>
      <c r="H4" s="1">
        <v>0.497961899731308</v>
      </c>
      <c r="I4" s="1">
        <v>0.56313289981335402</v>
      </c>
      <c r="J4" s="1">
        <v>0.420976300258189</v>
      </c>
      <c r="K4" s="1">
        <v>0.55777860013767999</v>
      </c>
      <c r="L4" s="1">
        <v>0.49856110010296101</v>
      </c>
      <c r="M4" s="1">
        <v>0.51581869972869698</v>
      </c>
    </row>
    <row r="5" spans="1:13" x14ac:dyDescent="0.35">
      <c r="A5" s="1" t="s">
        <v>15</v>
      </c>
      <c r="B5" s="1">
        <v>0.47936959983780902</v>
      </c>
      <c r="C5" s="1">
        <v>0.46557589992880799</v>
      </c>
      <c r="D5" s="1">
        <v>0.45708429999649502</v>
      </c>
      <c r="E5" s="1">
        <v>0.62170449970289998</v>
      </c>
      <c r="F5" s="1">
        <v>0.43420959962531902</v>
      </c>
      <c r="G5" s="1">
        <v>0.43662350019439999</v>
      </c>
      <c r="H5" s="1">
        <v>0.52935509989038099</v>
      </c>
      <c r="I5" s="1">
        <v>0.45278629986569202</v>
      </c>
      <c r="J5" s="1">
        <v>0.47471790015697402</v>
      </c>
      <c r="K5" s="1">
        <v>0.57635440025478601</v>
      </c>
      <c r="L5" s="1">
        <v>0.57989570032805204</v>
      </c>
      <c r="M5" s="1">
        <v>0.53600770002231002</v>
      </c>
    </row>
    <row r="6" spans="1:13" x14ac:dyDescent="0.35">
      <c r="A6" s="1" t="s">
        <v>16</v>
      </c>
      <c r="B6" s="1">
        <v>0.41520520020276303</v>
      </c>
      <c r="C6" s="1">
        <v>0.45054370025172802</v>
      </c>
      <c r="D6" s="1">
        <v>0.40579690039157801</v>
      </c>
      <c r="E6" s="1">
        <v>0.47725840006023601</v>
      </c>
      <c r="F6" s="1">
        <v>0.55486429994925801</v>
      </c>
      <c r="G6" s="1">
        <v>0.45426660031080202</v>
      </c>
      <c r="H6" s="1">
        <v>0.47795389965176499</v>
      </c>
      <c r="I6" s="1">
        <v>0.46863800007849898</v>
      </c>
      <c r="J6" s="1">
        <v>0.51908769970759705</v>
      </c>
      <c r="K6" s="1">
        <v>0.51227439986541801</v>
      </c>
      <c r="L6" s="1">
        <v>0.51507670013233997</v>
      </c>
      <c r="M6" s="1">
        <v>0.27886579977348402</v>
      </c>
    </row>
    <row r="7" spans="1:13" x14ac:dyDescent="0.35">
      <c r="A7" s="1" t="s">
        <v>17</v>
      </c>
      <c r="B7" s="1">
        <v>0.51176609983667698</v>
      </c>
      <c r="C7" s="1">
        <v>0.43573840009048498</v>
      </c>
      <c r="D7" s="1">
        <v>0.58073000004514996</v>
      </c>
      <c r="E7" s="1">
        <v>0.509136700071394</v>
      </c>
      <c r="F7" s="1">
        <v>0.54811879992485002</v>
      </c>
      <c r="G7" s="1">
        <v>0.42292439984157598</v>
      </c>
      <c r="H7" s="1">
        <v>0.48038630001246901</v>
      </c>
      <c r="I7" s="1">
        <v>0.500686800107359</v>
      </c>
      <c r="J7" s="1">
        <v>0.40656429994851301</v>
      </c>
      <c r="K7" s="1">
        <v>0.512254199944436</v>
      </c>
      <c r="L7" s="1">
        <v>0.46892419969663002</v>
      </c>
      <c r="M7" s="1">
        <v>0.55067980010062401</v>
      </c>
    </row>
    <row r="8" spans="1:13" x14ac:dyDescent="0.35">
      <c r="A8" s="1" t="s">
        <v>18</v>
      </c>
      <c r="B8" s="1">
        <v>0.55928730033338003</v>
      </c>
      <c r="C8" s="1">
        <v>0.56264939997345198</v>
      </c>
      <c r="D8" s="1">
        <v>0.46831249957904197</v>
      </c>
      <c r="E8" s="1">
        <v>0.59165109973400798</v>
      </c>
      <c r="F8" s="1">
        <v>0.46547499997541297</v>
      </c>
      <c r="G8" s="1">
        <v>0.55119370017200697</v>
      </c>
      <c r="H8" s="1">
        <v>0.577874099835753</v>
      </c>
      <c r="I8" s="1">
        <v>0.40574920037761297</v>
      </c>
      <c r="J8" s="1">
        <v>0.488414099905639</v>
      </c>
      <c r="K8" s="1">
        <v>0.71822729986160905</v>
      </c>
      <c r="L8" s="1">
        <v>0.467038599774241</v>
      </c>
      <c r="M8" s="1">
        <v>0.48707569995895</v>
      </c>
    </row>
    <row r="9" spans="1:13" x14ac:dyDescent="0.35">
      <c r="A9" s="1" t="s">
        <v>19</v>
      </c>
      <c r="B9" s="1">
        <v>0.59058559965342206</v>
      </c>
      <c r="C9" s="1">
        <v>0.43456330010667399</v>
      </c>
      <c r="D9" s="1">
        <v>0.62930030003189996</v>
      </c>
      <c r="E9" s="1">
        <v>0.46449619997292702</v>
      </c>
      <c r="F9" s="1">
        <v>0.46788660017773498</v>
      </c>
      <c r="G9" s="1">
        <v>0.45422489987686199</v>
      </c>
      <c r="H9" s="1">
        <v>0.48294930020347199</v>
      </c>
      <c r="I9" s="1">
        <v>0.45409870008006598</v>
      </c>
      <c r="J9" s="1">
        <v>0.58369110012426895</v>
      </c>
      <c r="K9" s="1">
        <v>0.48036300018429701</v>
      </c>
      <c r="L9" s="1">
        <v>0.51442629983648602</v>
      </c>
      <c r="M9" s="1">
        <v>0.50128480000421405</v>
      </c>
    </row>
    <row r="10" spans="1:13" x14ac:dyDescent="0.35">
      <c r="A10" s="1" t="s">
        <v>20</v>
      </c>
      <c r="B10" s="1">
        <v>0.46276979986578198</v>
      </c>
      <c r="C10" s="1">
        <v>0.50013889977708403</v>
      </c>
      <c r="D10" s="1">
        <v>0.43440400017425401</v>
      </c>
      <c r="E10" s="1">
        <v>0.46249139960855201</v>
      </c>
      <c r="F10" s="1">
        <v>0.468346199952065</v>
      </c>
      <c r="G10" s="1">
        <v>0.53165509970858604</v>
      </c>
      <c r="H10" s="1">
        <v>0.482113800011575</v>
      </c>
      <c r="I10" s="1">
        <v>0.45367750013247099</v>
      </c>
      <c r="J10" s="1">
        <v>0.44137499993667001</v>
      </c>
      <c r="K10" s="1">
        <v>0.54256290011107899</v>
      </c>
      <c r="L10" s="1">
        <v>0.44992570020258399</v>
      </c>
      <c r="M10" s="1">
        <v>0.56435090024024204</v>
      </c>
    </row>
    <row r="11" spans="1:13" x14ac:dyDescent="0.35">
      <c r="A11" s="1" t="s">
        <v>21</v>
      </c>
      <c r="B11" s="1">
        <v>0.44516590004786799</v>
      </c>
      <c r="C11" s="1">
        <v>0.45226600021123797</v>
      </c>
      <c r="D11" s="1">
        <v>0.51926229987293404</v>
      </c>
      <c r="E11" s="1">
        <v>0.49585289973765601</v>
      </c>
      <c r="F11" s="1">
        <v>0.46958329994231401</v>
      </c>
      <c r="G11" s="1">
        <v>0.48451200034469299</v>
      </c>
      <c r="H11" s="1">
        <v>0.51416820008307695</v>
      </c>
      <c r="I11" s="1">
        <v>0.438115200027823</v>
      </c>
      <c r="J11" s="1">
        <v>0.45695829996839099</v>
      </c>
      <c r="K11" s="1">
        <v>0.59033120004460204</v>
      </c>
      <c r="L11" s="1">
        <v>0.45133710000663901</v>
      </c>
      <c r="M11" s="1">
        <v>0.40511969989165603</v>
      </c>
    </row>
    <row r="12" spans="1:13" x14ac:dyDescent="0.35">
      <c r="A12" s="1" t="s">
        <v>34</v>
      </c>
      <c r="B12" s="1">
        <f>AVERAGE(resultats_RT_sub_88VP[Haut 0,2])</f>
        <v>0.49754780996590797</v>
      </c>
      <c r="C12" s="1">
        <f>AVERAGE(resultats_RT_sub_88VP[Haut 0,5])</f>
        <v>0.49091895003803021</v>
      </c>
      <c r="D12" s="1">
        <f>AVERAGE(resultats_RT_sub_88VP[Haut 0,8])</f>
        <v>0.4900933400262143</v>
      </c>
      <c r="E12" s="1">
        <f>AVERAGE(resultats_RT_sub_88VP[Bas 0,2])</f>
        <v>0.51212573982775178</v>
      </c>
      <c r="F12" s="1">
        <f>AVERAGE(resultats_RT_sub_88VP[Bas 0,5])</f>
        <v>0.49201330998912407</v>
      </c>
      <c r="G12" s="1">
        <f>AVERAGE(resultats_RT_sub_88VP[Bas 0,8])</f>
        <v>0.48561585010029312</v>
      </c>
      <c r="H12" s="1">
        <f>AVERAGE(resultats_RT_sub_88VP[Gauche 0,2])</f>
        <v>0.51022255998104782</v>
      </c>
      <c r="I12" s="1">
        <f>AVERAGE(resultats_RT_sub_88VP[Gauche 0,5])</f>
        <v>0.46555853006429915</v>
      </c>
      <c r="J12" s="1">
        <f>AVERAGE(resultats_RT_sub_88VP[Gauche 0,8])</f>
        <v>0.47979975999332902</v>
      </c>
      <c r="K12" s="1">
        <f>AVERAGE(resultats_RT_sub_88VP[Droite 0,2])</f>
        <v>0.55281104003079196</v>
      </c>
      <c r="L12" s="1">
        <f>AVERAGE(resultats_RT_sub_88VP[Droite 0,5])</f>
        <v>0.48623613999225174</v>
      </c>
      <c r="M12" s="1">
        <f>AVERAGE(resultats_RT_sub_88VP[Droite 0,8])</f>
        <v>0.4716862299945202</v>
      </c>
    </row>
    <row r="13" spans="1:13" x14ac:dyDescent="0.35">
      <c r="A13" t="s">
        <v>35</v>
      </c>
      <c r="B13">
        <f>_xlfn.STDEV.P(resultats_RT_sub_88VP[Haut 0,2])</f>
        <v>4.9227418503264904E-2</v>
      </c>
      <c r="C13">
        <f>_xlfn.STDEV.P(resultats_RT_sub_88VP[Haut 0,5])</f>
        <v>4.9336629615816675E-2</v>
      </c>
      <c r="D13">
        <f>_xlfn.STDEV.P(resultats_RT_sub_88VP[Haut 0,8])</f>
        <v>6.9529894230825728E-2</v>
      </c>
      <c r="E13">
        <f>_xlfn.STDEV.P(resultats_RT_sub_88VP[Bas 0,2])</f>
        <v>5.0740384435699004E-2</v>
      </c>
      <c r="F13">
        <f>_xlfn.STDEV.P(resultats_RT_sub_88VP[Bas 0,5])</f>
        <v>4.6850696781593926E-2</v>
      </c>
      <c r="G13">
        <f>_xlfn.STDEV.P(resultats_RT_sub_88VP[Bas 0,8])</f>
        <v>4.9217303311009229E-2</v>
      </c>
      <c r="H13">
        <f>_xlfn.STDEV.P(resultats_RT_sub_88VP[Gauche 0,2])</f>
        <v>5.2828945404826765E-2</v>
      </c>
      <c r="I13">
        <f>_xlfn.STDEV.P(resultats_RT_sub_88VP[Gauche 0,5])</f>
        <v>4.0825439778357363E-2</v>
      </c>
      <c r="J13">
        <f>_xlfn.STDEV.P(resultats_RT_sub_88VP[Gauche 0,8])</f>
        <v>4.9341136597194912E-2</v>
      </c>
      <c r="K13">
        <f>_xlfn.STDEV.P(resultats_RT_sub_88VP[Droite 0,2])</f>
        <v>6.3560657498155593E-2</v>
      </c>
      <c r="L13">
        <f>_xlfn.STDEV.P(resultats_RT_sub_88VP[Droite 0,5])</f>
        <v>3.9282989738945312E-2</v>
      </c>
      <c r="M13">
        <f>_xlfn.STDEV.P(resultats_RT_sub_88VP[Droite 0,8])</f>
        <v>8.1397227092272401E-2</v>
      </c>
    </row>
    <row r="14" spans="1:13" x14ac:dyDescent="0.35">
      <c r="A14" t="s">
        <v>36</v>
      </c>
      <c r="B14">
        <f>B13/resultats_RT_sub_88VP[[#Totals],[Haut 0,2]]</f>
        <v>9.8940076746871761E-2</v>
      </c>
      <c r="C14">
        <f>C13/resultats_RT_sub_88VP[[#Totals],[Haut 0,5]]</f>
        <v>0.10049852345686533</v>
      </c>
      <c r="D14">
        <f>D13/resultats_RT_sub_88VP[[#Totals],[Haut 0,8]]</f>
        <v>0.14187071839643176</v>
      </c>
      <c r="E14">
        <f>E13/resultats_RT_sub_88VP[[#Totals],[Bas 0,2]]</f>
        <v>9.9077981225401818E-2</v>
      </c>
      <c r="F14">
        <f>F13/resultats_RT_sub_88VP[[#Totals],[Bas 0,5]]</f>
        <v>9.522241742327979E-2</v>
      </c>
      <c r="G14">
        <f>G13/resultats_RT_sub_88VP[[#Totals],[Bas 0,8]]</f>
        <v>0.10135028191696069</v>
      </c>
      <c r="H14">
        <f>H13/resultats_RT_sub_88VP[[#Totals],[Gauche 0,2]]</f>
        <v>0.10354098299140103</v>
      </c>
      <c r="I14">
        <f>I13/resultats_RT_sub_88VP[[#Totals],[Gauche 0,5]]</f>
        <v>8.7691315145098703E-2</v>
      </c>
      <c r="J14">
        <f>J13/resultats_RT_sub_88VP[[#Totals],[Gauche 0,8]]</f>
        <v>0.10283693472018605</v>
      </c>
      <c r="K14">
        <f>K13/resultats_RT_sub_88VP[[#Totals],[Droite 0,2]]</f>
        <v>0.11497718550377579</v>
      </c>
      <c r="L14">
        <f>L13/resultats_RT_sub_88VP[[#Totals],[Droite 0,5]]</f>
        <v>8.0789942392129249E-2</v>
      </c>
      <c r="M14">
        <f>M13/resultats_RT_sub_88VP[[#Totals],[Droite 0,8]]</f>
        <v>0.17256646880113086</v>
      </c>
    </row>
    <row r="16" spans="1:13" x14ac:dyDescent="0.35">
      <c r="A16" t="s">
        <v>34</v>
      </c>
      <c r="B16">
        <f>AVERAGE(resultats_RT_sub_88VP[[#Totals],[Haut 0,2]:[Droite 0,8]])</f>
        <v>0.49455243833363016</v>
      </c>
    </row>
    <row r="17" spans="1:2" x14ac:dyDescent="0.35">
      <c r="A17" t="s">
        <v>37</v>
      </c>
      <c r="B17">
        <f>AVERAGE(H14:M14)</f>
        <v>0.11040047159228694</v>
      </c>
    </row>
    <row r="18" spans="1:2" x14ac:dyDescent="0.35">
      <c r="A18" t="s">
        <v>38</v>
      </c>
      <c r="B18">
        <f>AVERAGE(B14:G14)</f>
        <v>0.10615999986096852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4 Y y I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4 Y y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M i F T Y 7 p K Q r A E A A J M E A A A T A B w A R m 9 y b X V s Y X M v U 2 V j d G l v b j E u b S C i G A A o o B Q A A A A A A A A A A A A A A A A A A A A A A A A A A A C F k 9 F O 2 z A U h u 8 r 9 R 2 s c F M k E + E y t j K U i 6 3 t 6 N X W r Y U b P C H X P a y W E r v y s S s q x A P B a / B i c 5 T S a j j W c p P 4 O 8 e / / f u P E a R T R p N Z 8 2 a X 3 U 6 3 g y t h Y U m O M g v o S y c c 3 v 2 a 3 6 F f n A w G N 9 O M F K Q E 1 + 2 Q 8 M y M t x I C G e I m H x n p K 9 C u 9 0 2 V k A + N d m G A v W z 4 m V 8 j W O S V c C v F f 2 g Y W b U B / t a P / E q 5 i V / w N W 7 l i s P D G q w C L Y H X a z J 2 M + W t O 8 k l b r J j e j u C U l X K g S 0 y m l E y N K W v N B b s j J K x l m a p 9 J + C 9 c / 7 l P z 0 x s H M b U s o D p / 5 d 6 P h 9 z F t H B 1 l 8 + 0 a S B W m 3 a v X 5 9 r t X C x C 1 9 w K j f f G V o 1 + 3 Y W 9 x j 9 9 f M w a y s L 6 r p 7 v 4 M E 9 U f L G + w l + l u A f E v w 8 w T 8 m + K c E H y T 4 R Y K z 0 1 Q h 5 Z i l L L N / P T 8 d D n 6 s T 9 z r i w M k a 2 s q j 4 e z n 4 Z x i G s C Y h n + o 9 7 7 j C i 5 3 X V 8 K c u Z F K W w W D j r k 6 m y / 8 T a s p c 6 4 z G i U J G t i f C O n O a x 3 1 0 h z m x X i E P 4 K r B V q e G x U M N j n S v h 5 Q p a p f a l W G 1 f i g V H 1 o Q L 1 i q 4 L 8 W C + 9 L g X e T d j t K J Y C 7 / A l B L A Q I t A B Q A A g A I A O G M i F T I U V E t p A A A A P Y A A A A S A A A A A A A A A A A A A A A A A A A A A A B D b 2 5 m a W c v U G F j a 2 F n Z S 5 4 b W x Q S w E C L Q A U A A I A C A D h j I h U D 8 r p q 6 Q A A A D p A A A A E w A A A A A A A A A A A A A A A A D w A A A A W 0 N v b n R l b n R f V H l w Z X N d L n h t b F B L A Q I t A B Q A A g A I A O G M i F T Y 7 p K Q r A E A A J M E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R A A A A A A A A r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g 4 V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Y X R z X 1 J U X 3 N 1 Y l 8 4 O F Z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4 V D E 1 O j M 5 O j A z L j U 4 N j A 4 N j V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R X N z Y W k m c X V v d D s s J n F 1 b 3 Q 7 S G F 1 d C A w L j I m c X V v d D s s J n F 1 b 3 Q 7 S G F 1 d C A w L j U m c X V v d D s s J n F 1 b 3 Q 7 S G F 1 d C A w L j g m c X V v d D s s J n F 1 b 3 Q 7 Q m F z I D A u M i Z x d W 9 0 O y w m c X V v d D t C Y X M g M C 4 1 J n F 1 b 3 Q 7 L C Z x d W 9 0 O 0 J h c y A w L j g m c X V v d D s s J n F 1 b 3 Q 7 R 2 F 1 Y 2 h l I D A u M i Z x d W 9 0 O y w m c X V v d D t H Y X V j a G U g M C 4 1 J n F 1 b 3 Q 7 L C Z x d W 9 0 O 0 d h d W N o Z S A w L j g m c X V v d D s s J n F 1 b 3 Q 7 R H J v a X R l I D A u M i Z x d W 9 0 O y w m c X V v d D t E c m 9 p d G U g M C 4 1 J n F 1 b 3 Q 7 L C Z x d W 9 0 O 0 R y b 2 l 0 Z S A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X R z X 1 J U X 3 N 1 Y i 0 4 O F Z Q L 0 F 1 d G 9 S Z W 1 v d m V k Q 2 9 s d W 1 u c z E u e 0 V z c 2 F p L D B 9 J n F 1 b 3 Q 7 L C Z x d W 9 0 O 1 N l Y 3 R p b 2 4 x L 3 J l c 3 V s d G F 0 c 1 9 S V F 9 z d W I t O D h W U C 9 B d X R v U m V t b 3 Z l Z E N v b H V t b n M x L n t I Y X V 0 I D A u M i w x f S Z x d W 9 0 O y w m c X V v d D t T Z W N 0 a W 9 u M S 9 y Z X N 1 b H R h d H N f U l R f c 3 V i L T g 4 V l A v Q X V 0 b 1 J l b W 9 2 Z W R D b 2 x 1 b W 5 z M S 5 7 S G F 1 d C A w L j U s M n 0 m c X V v d D s s J n F 1 b 3 Q 7 U 2 V j d G l v b j E v c m V z d W x 0 Y X R z X 1 J U X 3 N 1 Y i 0 4 O F Z Q L 0 F 1 d G 9 S Z W 1 v d m V k Q 2 9 s d W 1 u c z E u e 0 h h d X Q g M C 4 4 L D N 9 J n F 1 b 3 Q 7 L C Z x d W 9 0 O 1 N l Y 3 R p b 2 4 x L 3 J l c 3 V s d G F 0 c 1 9 S V F 9 z d W I t O D h W U C 9 B d X R v U m V t b 3 Z l Z E N v b H V t b n M x L n t C Y X M g M C 4 y L D R 9 J n F 1 b 3 Q 7 L C Z x d W 9 0 O 1 N l Y 3 R p b 2 4 x L 3 J l c 3 V s d G F 0 c 1 9 S V F 9 z d W I t O D h W U C 9 B d X R v U m V t b 3 Z l Z E N v b H V t b n M x L n t C Y X M g M C 4 1 L D V 9 J n F 1 b 3 Q 7 L C Z x d W 9 0 O 1 N l Y 3 R p b 2 4 x L 3 J l c 3 V s d G F 0 c 1 9 S V F 9 z d W I t O D h W U C 9 B d X R v U m V t b 3 Z l Z E N v b H V t b n M x L n t C Y X M g M C 4 4 L D Z 9 J n F 1 b 3 Q 7 L C Z x d W 9 0 O 1 N l Y 3 R p b 2 4 x L 3 J l c 3 V s d G F 0 c 1 9 S V F 9 z d W I t O D h W U C 9 B d X R v U m V t b 3 Z l Z E N v b H V t b n M x L n t H Y X V j a G U g M C 4 y L D d 9 J n F 1 b 3 Q 7 L C Z x d W 9 0 O 1 N l Y 3 R p b 2 4 x L 3 J l c 3 V s d G F 0 c 1 9 S V F 9 z d W I t O D h W U C 9 B d X R v U m V t b 3 Z l Z E N v b H V t b n M x L n t H Y X V j a G U g M C 4 1 L D h 9 J n F 1 b 3 Q 7 L C Z x d W 9 0 O 1 N l Y 3 R p b 2 4 x L 3 J l c 3 V s d G F 0 c 1 9 S V F 9 z d W I t O D h W U C 9 B d X R v U m V t b 3 Z l Z E N v b H V t b n M x L n t H Y X V j a G U g M C 4 4 L D l 9 J n F 1 b 3 Q 7 L C Z x d W 9 0 O 1 N l Y 3 R p b 2 4 x L 3 J l c 3 V s d G F 0 c 1 9 S V F 9 z d W I t O D h W U C 9 B d X R v U m V t b 3 Z l Z E N v b H V t b n M x L n t E c m 9 p d G U g M C 4 y L D E w f S Z x d W 9 0 O y w m c X V v d D t T Z W N 0 a W 9 u M S 9 y Z X N 1 b H R h d H N f U l R f c 3 V i L T g 4 V l A v Q X V 0 b 1 J l b W 9 2 Z W R D b 2 x 1 b W 5 z M S 5 7 R H J v a X R l I D A u N S w x M X 0 m c X V v d D s s J n F 1 b 3 Q 7 U 2 V j d G l v b j E v c m V z d W x 0 Y X R z X 1 J U X 3 N 1 Y i 0 4 O F Z Q L 0 F 1 d G 9 S Z W 1 v d m V k Q 2 9 s d W 1 u c z E u e 0 R y b 2 l 0 Z S A w L j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X N 1 b H R h d H N f U l R f c 3 V i L T g 4 V l A v Q X V 0 b 1 J l b W 9 2 Z W R D b 2 x 1 b W 5 z M S 5 7 R X N z Y W k s M H 0 m c X V v d D s s J n F 1 b 3 Q 7 U 2 V j d G l v b j E v c m V z d W x 0 Y X R z X 1 J U X 3 N 1 Y i 0 4 O F Z Q L 0 F 1 d G 9 S Z W 1 v d m V k Q 2 9 s d W 1 u c z E u e 0 h h d X Q g M C 4 y L D F 9 J n F 1 b 3 Q 7 L C Z x d W 9 0 O 1 N l Y 3 R p b 2 4 x L 3 J l c 3 V s d G F 0 c 1 9 S V F 9 z d W I t O D h W U C 9 B d X R v U m V t b 3 Z l Z E N v b H V t b n M x L n t I Y X V 0 I D A u N S w y f S Z x d W 9 0 O y w m c X V v d D t T Z W N 0 a W 9 u M S 9 y Z X N 1 b H R h d H N f U l R f c 3 V i L T g 4 V l A v Q X V 0 b 1 J l b W 9 2 Z W R D b 2 x 1 b W 5 z M S 5 7 S G F 1 d C A w L j g s M 3 0 m c X V v d D s s J n F 1 b 3 Q 7 U 2 V j d G l v b j E v c m V z d W x 0 Y X R z X 1 J U X 3 N 1 Y i 0 4 O F Z Q L 0 F 1 d G 9 S Z W 1 v d m V k Q 2 9 s d W 1 u c z E u e 0 J h c y A w L j I s N H 0 m c X V v d D s s J n F 1 b 3 Q 7 U 2 V j d G l v b j E v c m V z d W x 0 Y X R z X 1 J U X 3 N 1 Y i 0 4 O F Z Q L 0 F 1 d G 9 S Z W 1 v d m V k Q 2 9 s d W 1 u c z E u e 0 J h c y A w L j U s N X 0 m c X V v d D s s J n F 1 b 3 Q 7 U 2 V j d G l v b j E v c m V z d W x 0 Y X R z X 1 J U X 3 N 1 Y i 0 4 O F Z Q L 0 F 1 d G 9 S Z W 1 v d m V k Q 2 9 s d W 1 u c z E u e 0 J h c y A w L j g s N n 0 m c X V v d D s s J n F 1 b 3 Q 7 U 2 V j d G l v b j E v c m V z d W x 0 Y X R z X 1 J U X 3 N 1 Y i 0 4 O F Z Q L 0 F 1 d G 9 S Z W 1 v d m V k Q 2 9 s d W 1 u c z E u e 0 d h d W N o Z S A w L j I s N 3 0 m c X V v d D s s J n F 1 b 3 Q 7 U 2 V j d G l v b j E v c m V z d W x 0 Y X R z X 1 J U X 3 N 1 Y i 0 4 O F Z Q L 0 F 1 d G 9 S Z W 1 v d m V k Q 2 9 s d W 1 u c z E u e 0 d h d W N o Z S A w L j U s O H 0 m c X V v d D s s J n F 1 b 3 Q 7 U 2 V j d G l v b j E v c m V z d W x 0 Y X R z X 1 J U X 3 N 1 Y i 0 4 O F Z Q L 0 F 1 d G 9 S Z W 1 v d m V k Q 2 9 s d W 1 u c z E u e 0 d h d W N o Z S A w L j g s O X 0 m c X V v d D s s J n F 1 b 3 Q 7 U 2 V j d G l v b j E v c m V z d W x 0 Y X R z X 1 J U X 3 N 1 Y i 0 4 O F Z Q L 0 F 1 d G 9 S Z W 1 v d m V k Q 2 9 s d W 1 u c z E u e 0 R y b 2 l 0 Z S A w L j I s M T B 9 J n F 1 b 3 Q 7 L C Z x d W 9 0 O 1 N l Y 3 R p b 2 4 x L 3 J l c 3 V s d G F 0 c 1 9 S V F 9 z d W I t O D h W U C 9 B d X R v U m V t b 3 Z l Z E N v b H V t b n M x L n t E c m 9 p d G U g M C 4 1 L D E x f S Z x d W 9 0 O y w m c X V v d D t T Z W N 0 a W 9 u M S 9 y Z X N 1 b H R h d H N f U l R f c 3 V i L T g 4 V l A v Q X V 0 b 1 J l b W 9 2 Z W R D b 2 x 1 b W 5 z M S 5 7 R H J v a X R l I D A u O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c 1 9 S V F 9 z d W I t O D h W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g 4 V l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O D h W U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1 J U X 3 N 1 Y i 0 4 O F Z Q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J z s 7 R Q J 7 y / z Z r J R Y V / Z d u 3 u J f 0 n s o 8 7 V f y / E I 3 0 w w o Y A A A A A D o A A A A A C A A A g A A A A / I C K h 8 e Q E O i w W s z A I 9 L M v Y M X k h g 2 s X q r V 8 U J t b S T g J h Q A A A A k p h J / D X h n 1 I r 7 J 1 J + J + 2 o 1 l + l Z 3 Z c W c p / a r 4 0 h W H F Y x h A z s e H w D 2 w G a m 7 y 3 R i U h U a L N E q F Y Z p l Z S T R y R B B w a 0 / u A 5 Z m I 2 3 P i 7 r n 1 i i q / s y x A A A A A T 9 m / y o z u f 0 q Y j n q c f 0 o F U A j k R s c 5 y k o g Q s l j F y q A M q B b Z f 5 q h N 1 b Z l z I / D Z s d A e T M X B z o a O C D O J d + T V 5 1 B 6 W V w = = < / D a t a M a s h u p > 
</file>

<file path=customXml/itemProps1.xml><?xml version="1.0" encoding="utf-8"?>
<ds:datastoreItem xmlns:ds="http://schemas.openxmlformats.org/officeDocument/2006/customXml" ds:itemID="{68FE383A-306C-42DD-8CC7-8C39C21BD1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resultats_RT_sub-88VP (2)</vt:lpstr>
      <vt:lpstr>resultats_RT_sub-88VP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2022-04-08T22:57:51Z</dcterms:created>
  <dcterms:modified xsi:type="dcterms:W3CDTF">2022-04-12T16:52:11Z</dcterms:modified>
</cp:coreProperties>
</file>