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59RM/"/>
    </mc:Choice>
  </mc:AlternateContent>
  <xr:revisionPtr revIDLastSave="0" documentId="8_{A7939E12-3258-48B6-BDD8-16CF7AEEB7A4}" xr6:coauthVersionLast="47" xr6:coauthVersionMax="47" xr10:uidLastSave="{00000000-0000-0000-0000-000000000000}"/>
  <bookViews>
    <workbookView xWindow="-110" yWindow="490" windowWidth="19420" windowHeight="10420"/>
  </bookViews>
  <sheets>
    <sheet name="resultats_RT_sub-59RM (2)" sheetId="2" r:id="rId1"/>
    <sheet name="resultats_RT_sub-59RM" sheetId="1" r:id="rId2"/>
  </sheets>
  <definedNames>
    <definedName name="DonnéesExternes_1" localSheetId="0" hidden="1">'resultats_RT_sub-59RM (2)'!$A$1:$M$11</definedName>
  </definedNames>
  <calcPr calcId="0"/>
</workbook>
</file>

<file path=xl/calcChain.xml><?xml version="1.0" encoding="utf-8"?>
<calcChain xmlns="http://schemas.openxmlformats.org/spreadsheetml/2006/main">
  <c r="B18" i="2" l="1"/>
  <c r="B17" i="2"/>
  <c r="B16" i="2"/>
  <c r="C14" i="2"/>
  <c r="D14" i="2"/>
  <c r="E14" i="2"/>
  <c r="F14" i="2"/>
  <c r="G14" i="2"/>
  <c r="H14" i="2"/>
  <c r="I14" i="2"/>
  <c r="J14" i="2"/>
  <c r="K14" i="2"/>
  <c r="L14" i="2"/>
  <c r="M14" i="2"/>
  <c r="B14" i="2"/>
  <c r="C13" i="2"/>
  <c r="D13" i="2"/>
  <c r="E13" i="2"/>
  <c r="F13" i="2"/>
  <c r="G13" i="2"/>
  <c r="H13" i="2"/>
  <c r="I13" i="2"/>
  <c r="J13" i="2"/>
  <c r="K13" i="2"/>
  <c r="L13" i="2"/>
  <c r="M13" i="2"/>
  <c r="B13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connections.xml><?xml version="1.0" encoding="utf-8"?>
<connections xmlns="http://schemas.openxmlformats.org/spreadsheetml/2006/main">
  <connection id="1" keepAlive="1" name="Requête - resultats_RT_sub-59RM" description="Connexion à la requête « resultats_RT_sub-59RM » dans le classeur." type="5" refreshedVersion="7" background="1" saveData="1">
    <dbPr connection="Provider=Microsoft.Mashup.OleDb.1;Data Source=$Workbook$;Location=resultats_RT_sub-59RM;Extended Properties=&quot;&quot;" command="SELECT * FROM [resultats_RT_sub-59RM]"/>
  </connection>
</connections>
</file>

<file path=xl/sharedStrings.xml><?xml version="1.0" encoding="utf-8"?>
<sst xmlns="http://schemas.openxmlformats.org/spreadsheetml/2006/main" count="40" uniqueCount="39">
  <si>
    <t>Essai,Haut 0.2,Haut 0.5,Haut 0.8,Bas 0.2,Bas 0.5,Bas 0.8,Gauche 0.2,Gauche 0.5,Gauche 0.8,Droite 0.2,Droite 0.5,Droite 0.8</t>
  </si>
  <si>
    <t>essai0,0.38817769987508655,0.35120820021256804,0.35894900001585484,0.45998260006308556,0.32079039979726076,0.27917160000652075,0.32116449996829033,0.3401597999036312,0.39112860010936856,0.3982545002363622,0.40304329991340637,0.3256969996728003</t>
  </si>
  <si>
    <t>essai1,0.4152032001875341,0.4170583002269268,0.35648659989237785,0.3969033001922071,0.40213630022481084,0.34076209971681237,0.38408019999042153,0.3573420001193881,0.35943919979035854,0.35126429982483387,0.43275449983775616,0.3240599003620446</t>
  </si>
  <si>
    <t>essai2,0.36529699992388487,0.434239299967885,0.5011108997277915,0.38207339961081743,0.30504069989547133,0.3906724997796118,0.3353925999253988,0.40586919989436865,0.34358569979667664,0.41532979998737574,0.3087344001978636,0.3892459999769926</t>
  </si>
  <si>
    <t>essai3,0.3684006002731621,0.33776589995250106,0.2924518003128469,0.43079600017517805,0.2502945000305772,0.47029260033741593,0.40203419979661703,0.3236394999548793,0.3123576999641955,0.4300286998040974,0.43434560019522905,0.2955803000368178</t>
  </si>
  <si>
    <t>essai4,0.3176601999439299,0.19451390020549297,0.3896161001175642,0.31809729989618063,0.3352342997677624,0.37186670023947954,0.465272500179708,0.2778052999638021,0.16830570017918944,0.44583489978685975,0.43605600018054247,0.4878426999785006</t>
  </si>
  <si>
    <t>essai5,0.35091420030221343,0.5010814997367561,0.27783010015264153,0.3334085997194052,0.3562345001846552,0.30673549976199865,0.3842261000536382,0.38916820008307695,0.37670470029115677,0.3045836999081075,0.3863019999116659,0.37677660025656223</t>
  </si>
  <si>
    <t>essai6,0.3648175001144409,0.3381885997951031,0.24532770039513707,0.3977936003357172,0.33734580036252737,0.2610572003759444,0.46482860017567873,0.34111620020121336,0.37654060032218695,0.3980505997315049,0.4012415003962815,0.3421018999069929</t>
  </si>
  <si>
    <t>essai7,0.3840506998822093,0.30686810007318854,0.3384330002591014,0.3809320000000298,0.29052780009806156,0.3896110001951456,0.26601359993219376,0.3902131002396345,0.39296070020645857,0.44673850014805794,0.3711385000497103,0.31064040027558804</t>
  </si>
  <si>
    <t>essai8,0.44745839992538095,0.28951939987018704,0.2458931002765894,0.4154636999592185,0.35486780013889074,0.5673805996775627,0.4495804999023676,0.2758432999253273,0.3335257996805012,0.38312009954825044,0.418627199716866,0.3587611000984907</t>
  </si>
  <si>
    <t>essai9,0.35013020038604736,0.3559233001433313,0.39144290005788207,0.41274419985711575,0.4666067003272474,0.5335988001897931,0.38509379979223013,0.3725361996330321,0.32878579990938306,0.3997037997469306,0.4002744001336396,0.27781839994713664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</si>
  <si>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</si>
  <si>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</si>
  <si>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</si>
  <si>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</si>
  <si>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</si>
  <si>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</si>
  <si>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</si>
  <si>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</si>
  <si>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</si>
  <si>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</si>
  <si>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</si>
  <si>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</si>
  <si>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</si>
  <si>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</si>
  <si>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</si>
  <si>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</si>
  <si>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</si>
  <si>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</si>
  <si>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</si>
  <si>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</si>
  <si>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</si>
  <si>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</si>
  <si>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</si>
  <si>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</t>
  </si>
  <si>
    <t>ET</t>
  </si>
  <si>
    <t>CV</t>
  </si>
  <si>
    <t>CV  HB</t>
  </si>
  <si>
    <t>CV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</si>
</sst>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ats_RT_sub_59RM" displayName="resultats_RT_sub_59RM" ref="A1:M12" tableType="queryTable" totalsRowCount="1">
  <autoFilter ref="A1:M11"/>
  <tableColumns count="13">
    <tableColumn id="1" uniqueName="1" name="Essai" totalsRowLabel="moy" queryTableFieldId="1" dataDxfId="25" totalsRowDxfId="12"/>
    <tableColumn id="2" uniqueName="2" name="Haut 0,2" totalsRowFunction="custom" queryTableFieldId="2" dataDxfId="24" totalsRowDxfId="11">
      <totalsRowFormula>AVERAGE(resultats_RT_sub_59RM[Haut 0,2])</totalsRowFormula>
    </tableColumn>
    <tableColumn id="3" uniqueName="3" name="Haut 0,5" totalsRowFunction="custom" queryTableFieldId="3" dataDxfId="23" totalsRowDxfId="10">
      <totalsRowFormula>AVERAGE(resultats_RT_sub_59RM[Haut 0,5])</totalsRowFormula>
    </tableColumn>
    <tableColumn id="4" uniqueName="4" name="Haut 0,8" totalsRowFunction="custom" queryTableFieldId="4" dataDxfId="22" totalsRowDxfId="9">
      <totalsRowFormula>AVERAGE(resultats_RT_sub_59RM[Haut 0,8])</totalsRowFormula>
    </tableColumn>
    <tableColumn id="5" uniqueName="5" name="Bas 0,2" totalsRowFunction="custom" queryTableFieldId="5" dataDxfId="21" totalsRowDxfId="8">
      <totalsRowFormula>AVERAGE(resultats_RT_sub_59RM[Bas 0,2])</totalsRowFormula>
    </tableColumn>
    <tableColumn id="6" uniqueName="6" name="Bas 0,5" totalsRowFunction="custom" queryTableFieldId="6" dataDxfId="20" totalsRowDxfId="7">
      <totalsRowFormula>AVERAGE(resultats_RT_sub_59RM[Bas 0,5])</totalsRowFormula>
    </tableColumn>
    <tableColumn id="7" uniqueName="7" name="Bas 0,8" totalsRowFunction="custom" queryTableFieldId="7" dataDxfId="19" totalsRowDxfId="6">
      <totalsRowFormula>AVERAGE(resultats_RT_sub_59RM[Bas 0,8])</totalsRowFormula>
    </tableColumn>
    <tableColumn id="8" uniqueName="8" name="Gauche 0,2" totalsRowFunction="custom" queryTableFieldId="8" dataDxfId="18" totalsRowDxfId="5">
      <totalsRowFormula>AVERAGE(resultats_RT_sub_59RM[Gauche 0,2])</totalsRowFormula>
    </tableColumn>
    <tableColumn id="9" uniqueName="9" name="Gauche 0,5" totalsRowFunction="custom" queryTableFieldId="9" dataDxfId="17" totalsRowDxfId="4">
      <totalsRowFormula>AVERAGE(resultats_RT_sub_59RM[Gauche 0,5])</totalsRowFormula>
    </tableColumn>
    <tableColumn id="10" uniqueName="10" name="Gauche 0,8" totalsRowFunction="custom" queryTableFieldId="10" dataDxfId="16" totalsRowDxfId="3">
      <totalsRowFormula>AVERAGE(resultats_RT_sub_59RM[Gauche 0,8])</totalsRowFormula>
    </tableColumn>
    <tableColumn id="11" uniqueName="11" name="Droite 0,2" totalsRowFunction="custom" queryTableFieldId="11" dataDxfId="15" totalsRowDxfId="2">
      <totalsRowFormula>AVERAGE(resultats_RT_sub_59RM[Droite 0,2])</totalsRowFormula>
    </tableColumn>
    <tableColumn id="12" uniqueName="12" name="Droite 0,5" totalsRowFunction="custom" queryTableFieldId="12" dataDxfId="14" totalsRowDxfId="1">
      <totalsRowFormula>AVERAGE(resultats_RT_sub_59RM[Droite 0,5])</totalsRowFormula>
    </tableColumn>
    <tableColumn id="13" uniqueName="13" name="Droite 0,8" totalsRowFunction="custom" queryTableFieldId="13" dataDxfId="13" totalsRowDxfId="0">
      <totalsRowFormula>AVERAGE(resultats_RT_sub_59RM[Droite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12" sqref="B12:M12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2">
        <v>0.38817769987508599</v>
      </c>
      <c r="C2" s="2">
        <v>0.35120820021256799</v>
      </c>
      <c r="D2" s="2">
        <v>0.358949000015854</v>
      </c>
      <c r="E2" s="2">
        <v>0.459982600063085</v>
      </c>
      <c r="F2" s="2">
        <v>0.32079039979725998</v>
      </c>
      <c r="G2" s="2">
        <v>0.27917160000652003</v>
      </c>
      <c r="H2" s="2">
        <v>0.32116449996829</v>
      </c>
      <c r="I2" s="2">
        <v>0.34015979990363099</v>
      </c>
      <c r="J2" s="2">
        <v>0.39112860010936801</v>
      </c>
      <c r="K2" s="2">
        <v>0.398254500236362</v>
      </c>
      <c r="L2" s="2">
        <v>0.40304329991340598</v>
      </c>
      <c r="M2" s="2">
        <v>0.32569699967280002</v>
      </c>
    </row>
    <row r="3" spans="1:13" x14ac:dyDescent="0.35">
      <c r="A3" s="1" t="s">
        <v>13</v>
      </c>
      <c r="B3" s="2">
        <v>0.41520320018753398</v>
      </c>
      <c r="C3" s="2">
        <v>0.41705830022692603</v>
      </c>
      <c r="D3" s="2">
        <v>0.35648659989237702</v>
      </c>
      <c r="E3" s="2">
        <v>0.39690330019220699</v>
      </c>
      <c r="F3" s="2">
        <v>0.40213630022481001</v>
      </c>
      <c r="G3" s="2">
        <v>0.34076209971681198</v>
      </c>
      <c r="H3" s="2">
        <v>0.38408019999042098</v>
      </c>
      <c r="I3" s="2">
        <v>0.35734200011938799</v>
      </c>
      <c r="J3" s="2">
        <v>0.35943919979035799</v>
      </c>
      <c r="K3" s="2">
        <v>0.35126429982483298</v>
      </c>
      <c r="L3" s="2">
        <v>0.43275449983775599</v>
      </c>
      <c r="M3" s="2">
        <v>0.32405990036204402</v>
      </c>
    </row>
    <row r="4" spans="1:13" x14ac:dyDescent="0.35">
      <c r="A4" s="1" t="s">
        <v>14</v>
      </c>
      <c r="B4" s="2">
        <v>0.36529699992388398</v>
      </c>
      <c r="C4" s="2">
        <v>0.43423929996788502</v>
      </c>
      <c r="D4" s="2">
        <v>0.50111089972779099</v>
      </c>
      <c r="E4" s="2">
        <v>0.38207339961081699</v>
      </c>
      <c r="F4" s="2">
        <v>0.305040699895471</v>
      </c>
      <c r="G4" s="2">
        <v>0.39067249977961099</v>
      </c>
      <c r="H4" s="2">
        <v>0.33539259992539799</v>
      </c>
      <c r="I4" s="2">
        <v>0.40586919989436798</v>
      </c>
      <c r="J4" s="2">
        <v>0.34358569979667603</v>
      </c>
      <c r="K4" s="2">
        <v>0.41532979998737501</v>
      </c>
      <c r="L4" s="2">
        <v>0.30873440019786302</v>
      </c>
      <c r="M4" s="2">
        <v>0.389245999976992</v>
      </c>
    </row>
    <row r="5" spans="1:13" x14ac:dyDescent="0.35">
      <c r="A5" s="1" t="s">
        <v>15</v>
      </c>
      <c r="B5" s="2">
        <v>0.36840060027316202</v>
      </c>
      <c r="C5" s="2">
        <v>0.337765899952501</v>
      </c>
      <c r="D5" s="2">
        <v>0.29245180031284601</v>
      </c>
      <c r="E5" s="2">
        <v>0.430796000175178</v>
      </c>
      <c r="F5" s="2">
        <v>0.25029450003057702</v>
      </c>
      <c r="G5" s="2">
        <v>0.47029260033741499</v>
      </c>
      <c r="H5" s="2">
        <v>0.40203419979661698</v>
      </c>
      <c r="I5" s="2">
        <v>0.32363949995487901</v>
      </c>
      <c r="J5" s="2">
        <v>0.31235769996419499</v>
      </c>
      <c r="K5" s="2">
        <v>0.43002869980409703</v>
      </c>
      <c r="L5" s="2">
        <v>0.434345600195229</v>
      </c>
      <c r="M5" s="2">
        <v>0.29558030003681701</v>
      </c>
    </row>
    <row r="6" spans="1:13" x14ac:dyDescent="0.35">
      <c r="A6" s="1" t="s">
        <v>16</v>
      </c>
      <c r="B6" s="2">
        <v>0.31766019994392902</v>
      </c>
      <c r="C6" s="2">
        <v>0.194513900205492</v>
      </c>
      <c r="D6" s="2">
        <v>0.38961610011756398</v>
      </c>
      <c r="E6" s="2">
        <v>0.31809729989618002</v>
      </c>
      <c r="F6" s="2">
        <v>0.33523429976776198</v>
      </c>
      <c r="G6" s="2">
        <v>0.37186670023947899</v>
      </c>
      <c r="H6" s="2">
        <v>0.465272500179708</v>
      </c>
      <c r="I6" s="2">
        <v>0.27780529996380199</v>
      </c>
      <c r="J6" s="2">
        <v>0.168305700179189</v>
      </c>
      <c r="K6" s="2">
        <v>0.44583489978685897</v>
      </c>
      <c r="L6" s="2">
        <v>0.43605600018054202</v>
      </c>
      <c r="M6" s="2">
        <v>0.48784269997849999</v>
      </c>
    </row>
    <row r="7" spans="1:13" x14ac:dyDescent="0.35">
      <c r="A7" s="1" t="s">
        <v>17</v>
      </c>
      <c r="B7" s="2">
        <v>0.35091420030221299</v>
      </c>
      <c r="C7" s="2">
        <v>0.50108149973675598</v>
      </c>
      <c r="D7" s="2">
        <v>0.27783010015264098</v>
      </c>
      <c r="E7" s="2">
        <v>0.33340859971940501</v>
      </c>
      <c r="F7" s="2">
        <v>0.35623450018465502</v>
      </c>
      <c r="G7" s="2">
        <v>0.30673549976199799</v>
      </c>
      <c r="H7" s="2">
        <v>0.384226100053638</v>
      </c>
      <c r="I7" s="2">
        <v>0.38916820008307601</v>
      </c>
      <c r="J7" s="2">
        <v>0.37670470029115599</v>
      </c>
      <c r="K7" s="2">
        <v>0.30458369990810702</v>
      </c>
      <c r="L7" s="2">
        <v>0.38630199991166497</v>
      </c>
      <c r="M7" s="2">
        <v>0.37677660025656201</v>
      </c>
    </row>
    <row r="8" spans="1:13" x14ac:dyDescent="0.35">
      <c r="A8" s="1" t="s">
        <v>18</v>
      </c>
      <c r="B8" s="2">
        <v>0.36481750011443997</v>
      </c>
      <c r="C8" s="2">
        <v>0.33818859979510302</v>
      </c>
      <c r="D8" s="2">
        <v>0.24532770039513699</v>
      </c>
      <c r="E8" s="2">
        <v>0.39779360033571698</v>
      </c>
      <c r="F8" s="2">
        <v>0.33734580036252698</v>
      </c>
      <c r="G8" s="2">
        <v>0.26105720037594399</v>
      </c>
      <c r="H8" s="2">
        <v>0.46482860017567801</v>
      </c>
      <c r="I8" s="2">
        <v>0.34111620020121303</v>
      </c>
      <c r="J8" s="2">
        <v>0.376540600322186</v>
      </c>
      <c r="K8" s="2">
        <v>0.39805059973150397</v>
      </c>
      <c r="L8" s="2">
        <v>0.40124150039628098</v>
      </c>
      <c r="M8" s="2">
        <v>0.34210189990699202</v>
      </c>
    </row>
    <row r="9" spans="1:13" x14ac:dyDescent="0.35">
      <c r="A9" s="1" t="s">
        <v>19</v>
      </c>
      <c r="B9" s="2">
        <v>0.38405069988220902</v>
      </c>
      <c r="C9" s="2">
        <v>0.30686810007318799</v>
      </c>
      <c r="D9" s="2">
        <v>0.338433000259101</v>
      </c>
      <c r="E9" s="2">
        <v>0.38093200000002903</v>
      </c>
      <c r="F9" s="2">
        <v>0.29052780009806101</v>
      </c>
      <c r="G9" s="2">
        <v>0.389611000195145</v>
      </c>
      <c r="H9" s="2">
        <v>0.26601359993219298</v>
      </c>
      <c r="I9" s="2">
        <v>0.39021310023963401</v>
      </c>
      <c r="J9" s="2">
        <v>0.39296070020645801</v>
      </c>
      <c r="K9" s="2">
        <v>0.44673850014805699</v>
      </c>
      <c r="L9" s="2">
        <v>0.37113850004971</v>
      </c>
      <c r="M9" s="2">
        <v>0.31064040027558798</v>
      </c>
    </row>
    <row r="10" spans="1:13" x14ac:dyDescent="0.35">
      <c r="A10" s="1" t="s">
        <v>20</v>
      </c>
      <c r="B10" s="2">
        <v>0.44745839992538</v>
      </c>
      <c r="C10" s="2">
        <v>0.28951939987018699</v>
      </c>
      <c r="D10" s="2">
        <v>0.24589310027658901</v>
      </c>
      <c r="E10" s="2">
        <v>0.415463699959218</v>
      </c>
      <c r="F10" s="2">
        <v>0.35486780013889002</v>
      </c>
      <c r="G10" s="2">
        <v>0.56738059967756205</v>
      </c>
      <c r="H10" s="2">
        <v>0.44958049990236698</v>
      </c>
      <c r="I10" s="2">
        <v>0.27584329992532702</v>
      </c>
      <c r="J10" s="2">
        <v>0.333525799680501</v>
      </c>
      <c r="K10" s="2">
        <v>0.38312009954824999</v>
      </c>
      <c r="L10" s="2">
        <v>0.41862719971686602</v>
      </c>
      <c r="M10" s="2">
        <v>0.35876110009848999</v>
      </c>
    </row>
    <row r="11" spans="1:13" x14ac:dyDescent="0.35">
      <c r="A11" s="1" t="s">
        <v>21</v>
      </c>
      <c r="B11" s="2">
        <v>0.35013020038604697</v>
      </c>
      <c r="C11" s="2">
        <v>0.35592330014333101</v>
      </c>
      <c r="D11" s="2">
        <v>0.39144290005788202</v>
      </c>
      <c r="E11" s="2">
        <v>0.41274419985711502</v>
      </c>
      <c r="F11" s="2">
        <v>0.46660670032724699</v>
      </c>
      <c r="G11" s="2">
        <v>0.533598800189793</v>
      </c>
      <c r="H11" s="2">
        <v>0.38509379979223002</v>
      </c>
      <c r="I11" s="2">
        <v>0.37253619963303197</v>
      </c>
      <c r="J11" s="2">
        <v>0.328785799909383</v>
      </c>
      <c r="K11" s="2">
        <v>0.39970379974692999</v>
      </c>
      <c r="L11" s="2">
        <v>0.40027440013363902</v>
      </c>
      <c r="M11" s="2">
        <v>0.27781839994713597</v>
      </c>
    </row>
    <row r="12" spans="1:13" x14ac:dyDescent="0.35">
      <c r="A12" s="1" t="s">
        <v>34</v>
      </c>
      <c r="B12" s="2">
        <f>AVERAGE(resultats_RT_sub_59RM[Haut 0,2])</f>
        <v>0.37521097008138837</v>
      </c>
      <c r="C12" s="2">
        <f>AVERAGE(resultats_RT_sub_59RM[Haut 0,5])</f>
        <v>0.35263665001839373</v>
      </c>
      <c r="D12" s="2">
        <f>AVERAGE(resultats_RT_sub_59RM[Haut 0,8])</f>
        <v>0.33975412012077821</v>
      </c>
      <c r="E12" s="2">
        <f>AVERAGE(resultats_RT_sub_59RM[Bas 0,2])</f>
        <v>0.39281946998089512</v>
      </c>
      <c r="F12" s="2">
        <f>AVERAGE(resultats_RT_sub_59RM[Bas 0,5])</f>
        <v>0.34190788008272599</v>
      </c>
      <c r="G12" s="2">
        <f>AVERAGE(resultats_RT_sub_59RM[Bas 0,8])</f>
        <v>0.39111486002802787</v>
      </c>
      <c r="H12" s="2">
        <f>AVERAGE(resultats_RT_sub_59RM[Gauche 0,2])</f>
        <v>0.38576865997165399</v>
      </c>
      <c r="I12" s="2">
        <f>AVERAGE(resultats_RT_sub_59RM[Gauche 0,5])</f>
        <v>0.34736927999183498</v>
      </c>
      <c r="J12" s="2">
        <f>AVERAGE(resultats_RT_sub_59RM[Gauche 0,8])</f>
        <v>0.33833345002494697</v>
      </c>
      <c r="K12" s="2">
        <f>AVERAGE(resultats_RT_sub_59RM[Droite 0,2])</f>
        <v>0.39729088987223743</v>
      </c>
      <c r="L12" s="2">
        <f>AVERAGE(resultats_RT_sub_59RM[Droite 0,5])</f>
        <v>0.39925174005329567</v>
      </c>
      <c r="M12" s="2">
        <f>AVERAGE(resultats_RT_sub_59RM[Droite 0,8])</f>
        <v>0.3488524300511921</v>
      </c>
    </row>
    <row r="13" spans="1:13" x14ac:dyDescent="0.35">
      <c r="A13" t="s">
        <v>35</v>
      </c>
      <c r="B13" s="2">
        <f>_xlfn.STDEV.P(resultats_RT_sub_59RM[Haut 0,2])</f>
        <v>3.4423114073555153E-2</v>
      </c>
      <c r="C13" s="2">
        <f>_xlfn.STDEV.P(resultats_RT_sub_59RM[Haut 0,5])</f>
        <v>8.0230352262530211E-2</v>
      </c>
      <c r="D13" s="2">
        <f>_xlfn.STDEV.P(resultats_RT_sub_59RM[Haut 0,8])</f>
        <v>7.4593870722422684E-2</v>
      </c>
      <c r="E13" s="2">
        <f>_xlfn.STDEV.P(resultats_RT_sub_59RM[Bas 0,2])</f>
        <v>4.0341198197759179E-2</v>
      </c>
      <c r="F13" s="2">
        <f>_xlfn.STDEV.P(resultats_RT_sub_59RM[Bas 0,5])</f>
        <v>5.6968307112432656E-2</v>
      </c>
      <c r="G13" s="2">
        <f>_xlfn.STDEV.P(resultats_RT_sub_59RM[Bas 0,8])</f>
        <v>9.8546898925960705E-2</v>
      </c>
      <c r="H13" s="2">
        <f>_xlfn.STDEV.P(resultats_RT_sub_59RM[Gauche 0,2])</f>
        <v>6.1616766061748166E-2</v>
      </c>
      <c r="I13" s="2">
        <f>_xlfn.STDEV.P(resultats_RT_sub_59RM[Gauche 0,5])</f>
        <v>4.2833521319428115E-2</v>
      </c>
      <c r="J13" s="2">
        <f>_xlfn.STDEV.P(resultats_RT_sub_59RM[Gauche 0,8])</f>
        <v>6.2349890737576096E-2</v>
      </c>
      <c r="K13" s="2">
        <f>_xlfn.STDEV.P(resultats_RT_sub_59RM[Droite 0,2])</f>
        <v>4.1376276701471787E-2</v>
      </c>
      <c r="L13" s="2">
        <f>_xlfn.STDEV.P(resultats_RT_sub_59RM[Droite 0,5])</f>
        <v>3.6407136233573209E-2</v>
      </c>
      <c r="M13" s="2">
        <f>_xlfn.STDEV.P(resultats_RT_sub_59RM[Droite 0,8])</f>
        <v>5.6893059576602768E-2</v>
      </c>
    </row>
    <row r="14" spans="1:13" x14ac:dyDescent="0.35">
      <c r="A14" t="s">
        <v>36</v>
      </c>
      <c r="B14" s="2">
        <f>B13/resultats_RT_sub_59RM[[#Totals],[Haut 0,2]]</f>
        <v>9.1743357253356181E-2</v>
      </c>
      <c r="C14" s="2">
        <f>C13/resultats_RT_sub_59RM[[#Totals],[Haut 0,5]]</f>
        <v>0.22751563757863894</v>
      </c>
      <c r="D14" s="2">
        <f>D13/resultats_RT_sub_59RM[[#Totals],[Haut 0,8]]</f>
        <v>0.21955251255203476</v>
      </c>
      <c r="E14" s="2">
        <f>E13/resultats_RT_sub_59RM[[#Totals],[Bas 0,2]]</f>
        <v>0.10269653436404561</v>
      </c>
      <c r="F14" s="2">
        <f>F13/resultats_RT_sub_59RM[[#Totals],[Bas 0,5]]</f>
        <v>0.16661887727960217</v>
      </c>
      <c r="G14" s="2">
        <f>G13/resultats_RT_sub_59RM[[#Totals],[Bas 0,8]]</f>
        <v>0.25196408778459273</v>
      </c>
      <c r="H14" s="2">
        <f>H13/resultats_RT_sub_59RM[[#Totals],[Gauche 0,2]]</f>
        <v>0.1597246548391871</v>
      </c>
      <c r="I14" s="2">
        <f>I13/resultats_RT_sub_59RM[[#Totals],[Gauche 0,5]]</f>
        <v>0.12330831707523167</v>
      </c>
      <c r="J14" s="2">
        <f>J13/resultats_RT_sub_59RM[[#Totals],[Gauche 0,8]]</f>
        <v>0.18428532778233644</v>
      </c>
      <c r="K14" s="2">
        <f>K13/resultats_RT_sub_59RM[[#Totals],[Droite 0,2]]</f>
        <v>0.10414604954766961</v>
      </c>
      <c r="L14" s="2">
        <f>L13/resultats_RT_sub_59RM[[#Totals],[Droite 0,5]]</f>
        <v>9.1188422193759916E-2</v>
      </c>
      <c r="M14" s="2">
        <f>M13/resultats_RT_sub_59RM[[#Totals],[Droite 0,8]]</f>
        <v>0.16308632153788935</v>
      </c>
    </row>
    <row r="15" spans="1:13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t="s">
        <v>34</v>
      </c>
      <c r="B16" s="2">
        <f>AVERAGE(resultats_RT_sub_59RM[[#Totals],[Haut 0,2]:[Droite 0,8]])</f>
        <v>0.36752586668978088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t="s">
        <v>37</v>
      </c>
      <c r="B17" s="2">
        <f>AVERAGE(B14:G14)</f>
        <v>0.17668183446871175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t="s">
        <v>38</v>
      </c>
      <c r="B18" s="2">
        <f>AVERAGE(H14:M14)</f>
        <v>0.13762318216267902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5 I i M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5 I i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I j F S P y Y T s q Q E A A J M E A A A T A B w A R m 9 y b X V s Y X M v U 2 V j d G l v b j E u b S C i G A A o o B Q A A A A A A A A A A A A A A A A A A A A A A A A A A A C F k 0 1 u 2 z A Q h f c G f A d C 2 T g A I 0 R O 3 S Y N t G h t N 9 7 0 L 3 Z X Y R H Q 9 K Q m Q J E G Z 2 j E C H K g 9 h q 5 W G n I P 2 g k o t p I / G b 4 y M c n I i j S z r J p / S 6 u u 5 1 u B 5 f S w 4 K d Z B 4 w G J K E 9 7 e z e w z z s 8 H V 7 e e M l c w A d T s s P l M X v I J I h r j O R 0 6 F C i z 1 P m k D + d B Z i g P s Z c P 3 4 g e C R 1 F J W m r x 1 c L I 6 z W I f T + K G 0 2 T M B c r 3 K i l g M c V e A 1 W g d i v K V p 3 k i t c Z 6 f 8 b g R G V 5 r A l x n P O B s 6 E y q L Z X H B 2 d g q t 9 D 2 V 1 n 0 B 3 3 O v g d H M K W N g f L 4 m X 9 x F n 6 e 8 t r R S T b b r I B V c d q D f v m 9 d T u T 8 9 g 1 8 9 L i g / N V r b / t w l 7 t n z 8 9 Z T U t 4 v q 0 n U / w S M + c 7 X k / w S 8 S / E 2 C D x L 8 b Y K / S / D L B L 9 K 8 O I 8 V U g 5 L l K W i 3 8 9 P x 8 P f m z P 6 O U P A b K V d 1 X A 4 9 l / i + M Y 1 w T k I v 5 H v d c Z c X a 3 6 / h g z F R J I z 2 W 5 E M y 1 e I / s b b s Z Z v x G F H q h q 2 J D M T O 8 6 b f X a G Z 2 a 7 Q D O G j x F a l m j e F a t 7 U u Z F B L a F V 6 l B q q h 1 K T c G R d / G C t Q o e S k 3 B Q + n y V e T d j r a J Y K 7 / A l B L A Q I t A B Q A A g A I A O S I j F T I U V E t p A A A A P Y A A A A S A A A A A A A A A A A A A A A A A A A A A A B D b 2 5 m a W c v U G F j a 2 F n Z S 5 4 b W x Q S w E C L Q A U A A I A C A D k i I x U D 8 r p q 6 Q A A A D p A A A A E w A A A A A A A A A A A A A A A A D w A A A A W 0 N v b n R l b n R f V H l w Z X N d L n h t b F B L A Q I t A B Q A A g A I A O S I j F S P y Y T s q Q E A A J M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R A A A A A A A A r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U 5 U k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Y X R z X 1 J U X 3 N 1 Y l 8 1 O V J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1 O j A 3 O j A 4 L j E 3 M T Q 3 N D Z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R X N z Y W k m c X V v d D s s J n F 1 b 3 Q 7 S G F 1 d C A w L j I m c X V v d D s s J n F 1 b 3 Q 7 S G F 1 d C A w L j U m c X V v d D s s J n F 1 b 3 Q 7 S G F 1 d C A w L j g m c X V v d D s s J n F 1 b 3 Q 7 Q m F z I D A u M i Z x d W 9 0 O y w m c X V v d D t C Y X M g M C 4 1 J n F 1 b 3 Q 7 L C Z x d W 9 0 O 0 J h c y A w L j g m c X V v d D s s J n F 1 b 3 Q 7 R 2 F 1 Y 2 h l I D A u M i Z x d W 9 0 O y w m c X V v d D t H Y X V j a G U g M C 4 1 J n F 1 b 3 Q 7 L C Z x d W 9 0 O 0 d h d W N o Z S A w L j g m c X V v d D s s J n F 1 b 3 Q 7 R H J v a X R l I D A u M i Z x d W 9 0 O y w m c X V v d D t E c m 9 p d G U g M C 4 1 J n F 1 b 3 Q 7 L C Z x d W 9 0 O 0 R y b 2 l 0 Z S A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1 J U X 3 N 1 Y i 0 1 O V J N L 0 F 1 d G 9 S Z W 1 v d m V k Q 2 9 s d W 1 u c z E u e 0 V z c 2 F p L D B 9 J n F 1 b 3 Q 7 L C Z x d W 9 0 O 1 N l Y 3 R p b 2 4 x L 3 J l c 3 V s d G F 0 c 1 9 S V F 9 z d W I t N T l S T S 9 B d X R v U m V t b 3 Z l Z E N v b H V t b n M x L n t I Y X V 0 I D A u M i w x f S Z x d W 9 0 O y w m c X V v d D t T Z W N 0 a W 9 u M S 9 y Z X N 1 b H R h d H N f U l R f c 3 V i L T U 5 U k 0 v Q X V 0 b 1 J l b W 9 2 Z W R D b 2 x 1 b W 5 z M S 5 7 S G F 1 d C A w L j U s M n 0 m c X V v d D s s J n F 1 b 3 Q 7 U 2 V j d G l v b j E v c m V z d W x 0 Y X R z X 1 J U X 3 N 1 Y i 0 1 O V J N L 0 F 1 d G 9 S Z W 1 v d m V k Q 2 9 s d W 1 u c z E u e 0 h h d X Q g M C 4 4 L D N 9 J n F 1 b 3 Q 7 L C Z x d W 9 0 O 1 N l Y 3 R p b 2 4 x L 3 J l c 3 V s d G F 0 c 1 9 S V F 9 z d W I t N T l S T S 9 B d X R v U m V t b 3 Z l Z E N v b H V t b n M x L n t C Y X M g M C 4 y L D R 9 J n F 1 b 3 Q 7 L C Z x d W 9 0 O 1 N l Y 3 R p b 2 4 x L 3 J l c 3 V s d G F 0 c 1 9 S V F 9 z d W I t N T l S T S 9 B d X R v U m V t b 3 Z l Z E N v b H V t b n M x L n t C Y X M g M C 4 1 L D V 9 J n F 1 b 3 Q 7 L C Z x d W 9 0 O 1 N l Y 3 R p b 2 4 x L 3 J l c 3 V s d G F 0 c 1 9 S V F 9 z d W I t N T l S T S 9 B d X R v U m V t b 3 Z l Z E N v b H V t b n M x L n t C Y X M g M C 4 4 L D Z 9 J n F 1 b 3 Q 7 L C Z x d W 9 0 O 1 N l Y 3 R p b 2 4 x L 3 J l c 3 V s d G F 0 c 1 9 S V F 9 z d W I t N T l S T S 9 B d X R v U m V t b 3 Z l Z E N v b H V t b n M x L n t H Y X V j a G U g M C 4 y L D d 9 J n F 1 b 3 Q 7 L C Z x d W 9 0 O 1 N l Y 3 R p b 2 4 x L 3 J l c 3 V s d G F 0 c 1 9 S V F 9 z d W I t N T l S T S 9 B d X R v U m V t b 3 Z l Z E N v b H V t b n M x L n t H Y X V j a G U g M C 4 1 L D h 9 J n F 1 b 3 Q 7 L C Z x d W 9 0 O 1 N l Y 3 R p b 2 4 x L 3 J l c 3 V s d G F 0 c 1 9 S V F 9 z d W I t N T l S T S 9 B d X R v U m V t b 3 Z l Z E N v b H V t b n M x L n t H Y X V j a G U g M C 4 4 L D l 9 J n F 1 b 3 Q 7 L C Z x d W 9 0 O 1 N l Y 3 R p b 2 4 x L 3 J l c 3 V s d G F 0 c 1 9 S V F 9 z d W I t N T l S T S 9 B d X R v U m V t b 3 Z l Z E N v b H V t b n M x L n t E c m 9 p d G U g M C 4 y L D E w f S Z x d W 9 0 O y w m c X V v d D t T Z W N 0 a W 9 u M S 9 y Z X N 1 b H R h d H N f U l R f c 3 V i L T U 5 U k 0 v Q X V 0 b 1 J l b W 9 2 Z W R D b 2 x 1 b W 5 z M S 5 7 R H J v a X R l I D A u N S w x M X 0 m c X V v d D s s J n F 1 b 3 Q 7 U 2 V j d G l v b j E v c m V z d W x 0 Y X R z X 1 J U X 3 N 1 Y i 0 1 O V J N L 0 F 1 d G 9 S Z W 1 v d m V k Q 2 9 s d W 1 u c z E u e 0 R y b 2 l 0 Z S A w L j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h d H N f U l R f c 3 V i L T U 5 U k 0 v Q X V 0 b 1 J l b W 9 2 Z W R D b 2 x 1 b W 5 z M S 5 7 R X N z Y W k s M H 0 m c X V v d D s s J n F 1 b 3 Q 7 U 2 V j d G l v b j E v c m V z d W x 0 Y X R z X 1 J U X 3 N 1 Y i 0 1 O V J N L 0 F 1 d G 9 S Z W 1 v d m V k Q 2 9 s d W 1 u c z E u e 0 h h d X Q g M C 4 y L D F 9 J n F 1 b 3 Q 7 L C Z x d W 9 0 O 1 N l Y 3 R p b 2 4 x L 3 J l c 3 V s d G F 0 c 1 9 S V F 9 z d W I t N T l S T S 9 B d X R v U m V t b 3 Z l Z E N v b H V t b n M x L n t I Y X V 0 I D A u N S w y f S Z x d W 9 0 O y w m c X V v d D t T Z W N 0 a W 9 u M S 9 y Z X N 1 b H R h d H N f U l R f c 3 V i L T U 5 U k 0 v Q X V 0 b 1 J l b W 9 2 Z W R D b 2 x 1 b W 5 z M S 5 7 S G F 1 d C A w L j g s M 3 0 m c X V v d D s s J n F 1 b 3 Q 7 U 2 V j d G l v b j E v c m V z d W x 0 Y X R z X 1 J U X 3 N 1 Y i 0 1 O V J N L 0 F 1 d G 9 S Z W 1 v d m V k Q 2 9 s d W 1 u c z E u e 0 J h c y A w L j I s N H 0 m c X V v d D s s J n F 1 b 3 Q 7 U 2 V j d G l v b j E v c m V z d W x 0 Y X R z X 1 J U X 3 N 1 Y i 0 1 O V J N L 0 F 1 d G 9 S Z W 1 v d m V k Q 2 9 s d W 1 u c z E u e 0 J h c y A w L j U s N X 0 m c X V v d D s s J n F 1 b 3 Q 7 U 2 V j d G l v b j E v c m V z d W x 0 Y X R z X 1 J U X 3 N 1 Y i 0 1 O V J N L 0 F 1 d G 9 S Z W 1 v d m V k Q 2 9 s d W 1 u c z E u e 0 J h c y A w L j g s N n 0 m c X V v d D s s J n F 1 b 3 Q 7 U 2 V j d G l v b j E v c m V z d W x 0 Y X R z X 1 J U X 3 N 1 Y i 0 1 O V J N L 0 F 1 d G 9 S Z W 1 v d m V k Q 2 9 s d W 1 u c z E u e 0 d h d W N o Z S A w L j I s N 3 0 m c X V v d D s s J n F 1 b 3 Q 7 U 2 V j d G l v b j E v c m V z d W x 0 Y X R z X 1 J U X 3 N 1 Y i 0 1 O V J N L 0 F 1 d G 9 S Z W 1 v d m V k Q 2 9 s d W 1 u c z E u e 0 d h d W N o Z S A w L j U s O H 0 m c X V v d D s s J n F 1 b 3 Q 7 U 2 V j d G l v b j E v c m V z d W x 0 Y X R z X 1 J U X 3 N 1 Y i 0 1 O V J N L 0 F 1 d G 9 S Z W 1 v d m V k Q 2 9 s d W 1 u c z E u e 0 d h d W N o Z S A w L j g s O X 0 m c X V v d D s s J n F 1 b 3 Q 7 U 2 V j d G l v b j E v c m V z d W x 0 Y X R z X 1 J U X 3 N 1 Y i 0 1 O V J N L 0 F 1 d G 9 S Z W 1 v d m V k Q 2 9 s d W 1 u c z E u e 0 R y b 2 l 0 Z S A w L j I s M T B 9 J n F 1 b 3 Q 7 L C Z x d W 9 0 O 1 N l Y 3 R p b 2 4 x L 3 J l c 3 V s d G F 0 c 1 9 S V F 9 z d W I t N T l S T S 9 B d X R v U m V t b 3 Z l Z E N v b H V t b n M x L n t E c m 9 p d G U g M C 4 1 L D E x f S Z x d W 9 0 O y w m c X V v d D t T Z W N 0 a W 9 u M S 9 y Z X N 1 b H R h d H N f U l R f c 3 V i L T U 5 U k 0 v Q X V 0 b 1 J l b W 9 2 Z W R D b 2 x 1 b W 5 z M S 5 7 R H J v a X R l I D A u O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S V F 9 z d W I t N T l S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U 5 U k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N T l S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1 O V J N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4 9 i 5 + r 6 Y N q A x 9 7 r 8 d j l a X z W S f f / x 2 W W 0 t k c N K O g 3 5 F 8 A A A A A D o A A A A A C A A A g A A A A 7 7 U 9 5 t e a E G 6 0 v c J H B f 4 v U D r Z I d h V u L s 0 8 V J P b 5 E 2 J / l Q A A A A L G m S i m a y E X t 5 F 8 J 8 T O v R E 4 l w y K d Z 4 f e A w r / z R J e A 2 n L o k m a u X L v Z + c B N 5 S g 8 X 4 I 5 M R u l 6 c g 2 7 C 8 r 4 y v A T E s H C v c 0 v 9 6 V 0 l 3 d / q s c y f Y r / w x A A A A A 1 c + 3 4 t + u M x z 3 9 z h 1 S l E r r D G n c 6 H 4 o B j d 2 1 S H K h Z E E y e m i F C 5 E 7 r L l w i E X Q b D l s q l P e e 0 q f R q s b 7 E G m D U W 5 d W f Q = = < / D a t a M a s h u p > 
</file>

<file path=customXml/itemProps1.xml><?xml version="1.0" encoding="utf-8"?>
<ds:datastoreItem xmlns:ds="http://schemas.openxmlformats.org/officeDocument/2006/customXml" ds:itemID="{CB12F8FB-88EF-48F5-ADC1-A4C9EDE53B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resultats_RT_sub-59RM (2)</vt:lpstr>
      <vt:lpstr>resultats_RT_sub-59RM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2022-04-12T15:11:18Z</dcterms:created>
  <dcterms:modified xsi:type="dcterms:W3CDTF">2022-04-12T15:11:19Z</dcterms:modified>
</cp:coreProperties>
</file>