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experience/sub-61EV/"/>
    </mc:Choice>
  </mc:AlternateContent>
  <xr:revisionPtr revIDLastSave="0" documentId="8_{A89894E4-3DC5-435B-9284-F3102D8C25C6}" xr6:coauthVersionLast="47" xr6:coauthVersionMax="47" xr10:uidLastSave="{00000000-0000-0000-0000-000000000000}"/>
  <bookViews>
    <workbookView xWindow="-110" yWindow="490" windowWidth="19420" windowHeight="10420"/>
  </bookViews>
  <sheets>
    <sheet name="resultats_RT_sub-61EV (2)" sheetId="2" r:id="rId1"/>
    <sheet name="resultats_RT_sub-61EV" sheetId="1" r:id="rId2"/>
  </sheets>
  <definedNames>
    <definedName name="DonnéesExternes_1" localSheetId="0" hidden="1">'resultats_RT_sub-61EV (2)'!$A$1:$M$11</definedName>
  </definedNames>
  <calcPr calcId="0"/>
</workbook>
</file>

<file path=xl/calcChain.xml><?xml version="1.0" encoding="utf-8"?>
<calcChain xmlns="http://schemas.openxmlformats.org/spreadsheetml/2006/main">
  <c r="B18" i="2" l="1"/>
  <c r="B17" i="2"/>
  <c r="B16" i="2"/>
  <c r="C14" i="2"/>
  <c r="D14" i="2"/>
  <c r="E14" i="2"/>
  <c r="F14" i="2"/>
  <c r="G14" i="2"/>
  <c r="H14" i="2"/>
  <c r="I14" i="2"/>
  <c r="J14" i="2"/>
  <c r="K14" i="2"/>
  <c r="L14" i="2"/>
  <c r="M14" i="2"/>
  <c r="B14" i="2"/>
  <c r="C13" i="2"/>
  <c r="D13" i="2"/>
  <c r="E13" i="2"/>
  <c r="F13" i="2"/>
  <c r="G13" i="2"/>
  <c r="H13" i="2"/>
  <c r="I13" i="2"/>
  <c r="J13" i="2"/>
  <c r="K13" i="2"/>
  <c r="L13" i="2"/>
  <c r="M13" i="2"/>
  <c r="B13" i="2"/>
  <c r="C12" i="2"/>
  <c r="D12" i="2"/>
  <c r="E12" i="2"/>
  <c r="F12" i="2"/>
  <c r="G12" i="2"/>
  <c r="H12" i="2"/>
  <c r="I12" i="2"/>
  <c r="J12" i="2"/>
  <c r="K12" i="2"/>
  <c r="L12" i="2"/>
  <c r="M12" i="2"/>
  <c r="B12" i="2"/>
</calcChain>
</file>

<file path=xl/connections.xml><?xml version="1.0" encoding="utf-8"?>
<connections xmlns="http://schemas.openxmlformats.org/spreadsheetml/2006/main">
  <connection id="1" keepAlive="1" name="Requête - resultats_RT_sub-61EV" description="Connexion à la requête « resultats_RT_sub-61EV » dans le classeur." type="5" refreshedVersion="7" background="1" saveData="1">
    <dbPr connection="Provider=Microsoft.Mashup.OleDb.1;Data Source=$Workbook$;Location=resultats_RT_sub-61EV;Extended Properties=&quot;&quot;" command="SELECT * FROM [resultats_RT_sub-61EV]"/>
  </connection>
</connections>
</file>

<file path=xl/sharedStrings.xml><?xml version="1.0" encoding="utf-8"?>
<sst xmlns="http://schemas.openxmlformats.org/spreadsheetml/2006/main" count="40" uniqueCount="39">
  <si>
    <t>Essai,Haut 0.2,Haut 0.5,Haut 0.8,Bas 0.2,Bas 0.5,Bas 0.8,Gauche 0.2,Gauche 0.5,Gauche 0.8,Droite 0.2,Droite 0.5,Droite 0.8</t>
  </si>
  <si>
    <t>essai0,0.45893830014392734,0.30813630018383265,0.35591019969433546,0.3989042998291552,0.323104300070554,0.38888829993084073,0.5772452000528574,0.3408384998328984,0.3127807001583278,0.5909131001681089,0.3209190000779927,0.32496990030631423</t>
  </si>
  <si>
    <t>essai1,0.3836376001127064,0.44888570019975305,0.3410684997215867,0.4155478999018669,0.3876294996589422,0.5330535001121461,0.5121594001539052,0.309377399738878,0.4393313000909984,0.3662477000616491,0.3066102000884712,0.37394180009141564</t>
  </si>
  <si>
    <t>essai2,0.7683513998053968,0.4352923003025353,0.32464780006557703,0.4167615002952516,0.3959064995869994,0.13444779999554157,0.44922569999471307,0.3078669002279639,0.31257439963519573,0.4318241998553276,0.3567761001177132,0.31041569961234927</t>
  </si>
  <si>
    <t>essai3,0.35242540016770363,0.35245150001719594,0.3441142002120614,0.18917899997904897,0.3547616000287235,0.30852540023624897,0.43388890009373426,0.3412432000041008,0.3445649999193847,0.463890400249511,0.37149570044130087,0.32421640027314425</t>
  </si>
  <si>
    <t>essai4,0.43194919964298606,0.40471519995480776,0.3406960000284016,0.3650983003899455,0.40238439990207553,0.37331049982458353,0.3861055001616478,0.3554607001133263,0.3443553000688553,0.3660896997898817,0.35403549997135997,0.3564384998753667</t>
  </si>
  <si>
    <t>essai5,0.33548460016027093,0.35560830030590296,0.50301059987396,0.33270519971847534,0.32268620003014803,0.3260367000475526,0.35640239994972944,0.4217713000252843,0.3439375003799796,0.4306878000497818,0.38600469985976815,0.3872563997283578</t>
  </si>
  <si>
    <t>essai6,0.4476141002960503,0.4677166002802551,0.34247810021042824,0.38277689972892404,0.42057649977505207,0.37316880002617836,0.4324194001965225,0.38891439978033304,0.37379590002819896,0.47963269986212254,0.35362030006945133,0.08635669993236661</t>
  </si>
  <si>
    <t>essai7,0.4791519003920257,0.4186797998845577,0.08506450010463595,0.3823145003989339,0.3390850997529924,0.42145470017567277,0.44913840014487505,0.5026910998858511,0.3434626003727317,0.3986019999720156,0.35417510010302067,0.2944875000976026</t>
  </si>
  <si>
    <t>essai8,0.4462231998331845,0.420728400349617,0.4541837996803224,0.367611899971962,0.5159260001964867,0.3418294000439346,0.4503402002155781,0.35161879984661937,0.34352400014176965,0.4148983000777662,0.5312751000747085,0.3254208997823298</t>
  </si>
  <si>
    <t>essai9,0.7033436000347137,0.3705947999842465,0.43802230013534427,0.3685379000380635,0.37570209987461567,0.35759609984233975,0.40019960002973676,0.35675189970061183,0.535865600220859,0.36944560008123517,0.08311459980905056,0.34205889981240034</t>
  </si>
  <si>
    <t>Essai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</si>
  <si>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</si>
  <si>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</si>
  <si>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</si>
  <si>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</si>
  <si>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</si>
  <si>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</si>
  <si>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</si>
  <si>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</si>
  <si>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</si>
  <si>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</si>
  <si>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Haut 0,2</t>
  </si>
  <si>
    <t>Haut 0,5</t>
  </si>
  <si>
    <t>Haut 0,8</t>
  </si>
  <si>
    <t>Bas 0,2</t>
  </si>
  <si>
    <t>Bas 0,5</t>
  </si>
  <si>
    <t>Bas 0,8</t>
  </si>
  <si>
    <t>Gauche 0,2</t>
  </si>
  <si>
    <t>Gauche 0,5</t>
  </si>
  <si>
    <t>Gauche 0,8</t>
  </si>
  <si>
    <t>Droite 0,2</t>
  </si>
  <si>
    <t>Droite 0,5</t>
  </si>
  <si>
    <t>Droite 0,8</t>
  </si>
  <si>
    <t>moy</t>
  </si>
  <si>
    <t>ET</t>
  </si>
  <si>
    <t>CV</t>
  </si>
  <si>
    <t>CV HB</t>
  </si>
  <si>
    <t>CV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</si>
</sst>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Essai" tableColumnId="1"/>
      <queryTableField id="2" name="Haut 0.2" tableColumnId="2"/>
      <queryTableField id="3" name="Haut 0.5" tableColumnId="3"/>
      <queryTableField id="4" name="Haut 0.8" tableColumnId="4"/>
      <queryTableField id="5" name="Bas 0.2" tableColumnId="5"/>
      <queryTableField id="6" name="Bas 0.5" tableColumnId="6"/>
      <queryTableField id="7" name="Bas 0.8" tableColumnId="7"/>
      <queryTableField id="8" name="Gauche 0.2" tableColumnId="8"/>
      <queryTableField id="9" name="Gauche 0.5" tableColumnId="9"/>
      <queryTableField id="10" name="Gauche 0.8" tableColumnId="10"/>
      <queryTableField id="11" name="Droite 0.2" tableColumnId="11"/>
      <queryTableField id="12" name="Droite 0.5" tableColumnId="12"/>
      <queryTableField id="13" name="Droite 0.8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ats_RT_sub_61EV" displayName="resultats_RT_sub_61EV" ref="A1:M12" tableType="queryTable" totalsRowCount="1">
  <autoFilter ref="A1:M11"/>
  <tableColumns count="13">
    <tableColumn id="1" uniqueName="1" name="Essai" totalsRowLabel="moy" queryTableFieldId="1" dataDxfId="25" totalsRowDxfId="12"/>
    <tableColumn id="2" uniqueName="2" name="Haut 0,2" totalsRowFunction="custom" queryTableFieldId="2" dataDxfId="24" totalsRowDxfId="11">
      <totalsRowFormula>AVERAGE(resultats_RT_sub_61EV[Haut 0,2])</totalsRowFormula>
    </tableColumn>
    <tableColumn id="3" uniqueName="3" name="Haut 0,5" totalsRowFunction="custom" queryTableFieldId="3" dataDxfId="23" totalsRowDxfId="10">
      <totalsRowFormula>AVERAGE(resultats_RT_sub_61EV[Haut 0,5])</totalsRowFormula>
    </tableColumn>
    <tableColumn id="4" uniqueName="4" name="Haut 0,8" totalsRowFunction="custom" queryTableFieldId="4" dataDxfId="22" totalsRowDxfId="9">
      <totalsRowFormula>AVERAGE(resultats_RT_sub_61EV[Haut 0,8])</totalsRowFormula>
    </tableColumn>
    <tableColumn id="5" uniqueName="5" name="Bas 0,2" totalsRowFunction="custom" queryTableFieldId="5" dataDxfId="21" totalsRowDxfId="8">
      <totalsRowFormula>AVERAGE(resultats_RT_sub_61EV[Bas 0,2])</totalsRowFormula>
    </tableColumn>
    <tableColumn id="6" uniqueName="6" name="Bas 0,5" totalsRowFunction="custom" queryTableFieldId="6" dataDxfId="20" totalsRowDxfId="7">
      <totalsRowFormula>AVERAGE(resultats_RT_sub_61EV[Bas 0,5])</totalsRowFormula>
    </tableColumn>
    <tableColumn id="7" uniqueName="7" name="Bas 0,8" totalsRowFunction="custom" queryTableFieldId="7" dataDxfId="19" totalsRowDxfId="6">
      <totalsRowFormula>AVERAGE(resultats_RT_sub_61EV[Bas 0,8])</totalsRowFormula>
    </tableColumn>
    <tableColumn id="8" uniqueName="8" name="Gauche 0,2" totalsRowFunction="custom" queryTableFieldId="8" dataDxfId="18" totalsRowDxfId="5">
      <totalsRowFormula>AVERAGE(resultats_RT_sub_61EV[Gauche 0,2])</totalsRowFormula>
    </tableColumn>
    <tableColumn id="9" uniqueName="9" name="Gauche 0,5" totalsRowFunction="custom" queryTableFieldId="9" dataDxfId="17" totalsRowDxfId="4">
      <totalsRowFormula>AVERAGE(resultats_RT_sub_61EV[Gauche 0,5])</totalsRowFormula>
    </tableColumn>
    <tableColumn id="10" uniqueName="10" name="Gauche 0,8" totalsRowFunction="custom" queryTableFieldId="10" dataDxfId="16" totalsRowDxfId="3">
      <totalsRowFormula>AVERAGE(resultats_RT_sub_61EV[Gauche 0,8])</totalsRowFormula>
    </tableColumn>
    <tableColumn id="11" uniqueName="11" name="Droite 0,2" totalsRowFunction="custom" queryTableFieldId="11" dataDxfId="15" totalsRowDxfId="2">
      <totalsRowFormula>AVERAGE(resultats_RT_sub_61EV[Droite 0,2])</totalsRowFormula>
    </tableColumn>
    <tableColumn id="12" uniqueName="12" name="Droite 0,5" totalsRowFunction="custom" queryTableFieldId="12" dataDxfId="14" totalsRowDxfId="1">
      <totalsRowFormula>AVERAGE(resultats_RT_sub_61EV[Droite 0,5])</totalsRowFormula>
    </tableColumn>
    <tableColumn id="13" uniqueName="13" name="Droite 0,8" totalsRowFunction="custom" queryTableFieldId="13" dataDxfId="13" totalsRowDxfId="0">
      <totalsRowFormula>AVERAGE(resultats_RT_sub_61EV[Droite 0,8])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2" sqref="B12:M12"/>
    </sheetView>
  </sheetViews>
  <sheetFormatPr baseColWidth="10" defaultRowHeight="14.5" x14ac:dyDescent="0.35"/>
  <cols>
    <col min="1" max="1" width="7.1796875" bestFit="1" customWidth="1"/>
    <col min="2" max="13" width="19.453125" bestFit="1" customWidth="1"/>
  </cols>
  <sheetData>
    <row r="1" spans="1:13" x14ac:dyDescent="0.35">
      <c r="A1" t="s">
        <v>11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5">
      <c r="A2" s="1" t="s">
        <v>12</v>
      </c>
      <c r="B2" s="1">
        <v>0.458938300143927</v>
      </c>
      <c r="C2" s="1">
        <v>0.30813630018383198</v>
      </c>
      <c r="D2" s="1">
        <v>0.35591019969433502</v>
      </c>
      <c r="E2" s="1">
        <v>0.39890429982915498</v>
      </c>
      <c r="F2" s="1">
        <v>0.32310430007055402</v>
      </c>
      <c r="G2" s="1">
        <v>0.38888829993084001</v>
      </c>
      <c r="H2" s="1">
        <v>0.57724520005285695</v>
      </c>
      <c r="I2" s="1">
        <v>0.34083849983289799</v>
      </c>
      <c r="J2" s="1">
        <v>0.31278070015832699</v>
      </c>
      <c r="K2" s="1">
        <v>0.59091310016810805</v>
      </c>
      <c r="L2" s="1">
        <v>0.32091900007799201</v>
      </c>
      <c r="M2" s="1">
        <v>0.32496990030631401</v>
      </c>
    </row>
    <row r="3" spans="1:13" x14ac:dyDescent="0.35">
      <c r="A3" s="1" t="s">
        <v>13</v>
      </c>
      <c r="B3" s="1">
        <v>0.38363760011270598</v>
      </c>
      <c r="C3" s="1">
        <v>0.44888570019975299</v>
      </c>
      <c r="D3" s="1">
        <v>0.34106849972158598</v>
      </c>
      <c r="E3" s="1">
        <v>0.41554789990186602</v>
      </c>
      <c r="F3" s="1">
        <v>0.387629499658942</v>
      </c>
      <c r="G3" s="1">
        <v>0.53305350011214603</v>
      </c>
      <c r="H3" s="1">
        <v>0.51215940015390504</v>
      </c>
      <c r="I3" s="1">
        <v>0.30937739973887801</v>
      </c>
      <c r="J3" s="1">
        <v>0.43933130009099802</v>
      </c>
      <c r="K3" s="1">
        <v>0.36624770006164897</v>
      </c>
      <c r="L3" s="1">
        <v>0.30661020008847101</v>
      </c>
      <c r="M3" s="1">
        <v>0.37394180009141498</v>
      </c>
    </row>
    <row r="4" spans="1:13" x14ac:dyDescent="0.35">
      <c r="A4" s="1" t="s">
        <v>14</v>
      </c>
      <c r="B4" s="1">
        <v>0.76835139980539602</v>
      </c>
      <c r="C4" s="1">
        <v>0.43529230030253502</v>
      </c>
      <c r="D4" s="1">
        <v>0.32464780006557697</v>
      </c>
      <c r="E4" s="1">
        <v>0.416761500295251</v>
      </c>
      <c r="F4" s="1">
        <v>0.39590649958699897</v>
      </c>
      <c r="G4" s="1">
        <v>0.13444779999554099</v>
      </c>
      <c r="H4" s="1">
        <v>0.44922569999471301</v>
      </c>
      <c r="I4" s="1">
        <v>0.30786690022796298</v>
      </c>
      <c r="J4" s="1">
        <v>0.31257439963519501</v>
      </c>
      <c r="K4" s="1">
        <v>0.431824199855327</v>
      </c>
      <c r="L4" s="1">
        <v>0.35677610011771299</v>
      </c>
      <c r="M4" s="1">
        <v>0.31041569961234899</v>
      </c>
    </row>
    <row r="5" spans="1:13" x14ac:dyDescent="0.35">
      <c r="A5" s="1" t="s">
        <v>15</v>
      </c>
      <c r="B5" s="1">
        <v>0.35242540016770302</v>
      </c>
      <c r="C5" s="1">
        <v>0.352451500017195</v>
      </c>
      <c r="D5" s="1">
        <v>0.34411420021206102</v>
      </c>
      <c r="E5" s="1">
        <v>0.189178999979048</v>
      </c>
      <c r="F5" s="1">
        <v>0.35476160002872298</v>
      </c>
      <c r="G5" s="1">
        <v>0.30852540023624803</v>
      </c>
      <c r="H5" s="1">
        <v>0.43388890009373399</v>
      </c>
      <c r="I5" s="1">
        <v>0.34124320000410002</v>
      </c>
      <c r="J5" s="1">
        <v>0.344564999919384</v>
      </c>
      <c r="K5" s="1">
        <v>0.463890400249511</v>
      </c>
      <c r="L5" s="1">
        <v>0.37149570044129998</v>
      </c>
      <c r="M5" s="1">
        <v>0.32421640027314402</v>
      </c>
    </row>
    <row r="6" spans="1:13" x14ac:dyDescent="0.35">
      <c r="A6" s="1" t="s">
        <v>16</v>
      </c>
      <c r="B6" s="1">
        <v>0.431949199642986</v>
      </c>
      <c r="C6" s="1">
        <v>0.40471519995480698</v>
      </c>
      <c r="D6" s="1">
        <v>0.340696000028401</v>
      </c>
      <c r="E6" s="1">
        <v>0.36509830038994501</v>
      </c>
      <c r="F6" s="1">
        <v>0.40238439990207497</v>
      </c>
      <c r="G6" s="1">
        <v>0.37331049982458298</v>
      </c>
      <c r="H6" s="1">
        <v>0.38610550016164702</v>
      </c>
      <c r="I6" s="1">
        <v>0.35546070011332598</v>
      </c>
      <c r="J6" s="1">
        <v>0.34435530006885501</v>
      </c>
      <c r="K6" s="1">
        <v>0.36608969978988098</v>
      </c>
      <c r="L6" s="1">
        <v>0.35403549997135902</v>
      </c>
      <c r="M6" s="1">
        <v>0.35643849987536602</v>
      </c>
    </row>
    <row r="7" spans="1:13" x14ac:dyDescent="0.35">
      <c r="A7" s="1" t="s">
        <v>17</v>
      </c>
      <c r="B7" s="1">
        <v>0.33548460016026999</v>
      </c>
      <c r="C7" s="1">
        <v>0.35560830030590201</v>
      </c>
      <c r="D7" s="1">
        <v>0.50301059987396002</v>
      </c>
      <c r="E7" s="1">
        <v>0.33270519971847501</v>
      </c>
      <c r="F7" s="1">
        <v>0.32268620003014797</v>
      </c>
      <c r="G7" s="1">
        <v>0.32603670004755197</v>
      </c>
      <c r="H7" s="1">
        <v>0.356402399949729</v>
      </c>
      <c r="I7" s="1">
        <v>0.42177130002528401</v>
      </c>
      <c r="J7" s="1">
        <v>0.343937500379979</v>
      </c>
      <c r="K7" s="1">
        <v>0.43068780004978102</v>
      </c>
      <c r="L7" s="1">
        <v>0.38600469985976799</v>
      </c>
      <c r="M7" s="1">
        <v>0.38725639972835701</v>
      </c>
    </row>
    <row r="8" spans="1:13" x14ac:dyDescent="0.35">
      <c r="A8" s="1" t="s">
        <v>18</v>
      </c>
      <c r="B8" s="1">
        <v>0.44761410029604998</v>
      </c>
      <c r="C8" s="1">
        <v>0.46771660028025502</v>
      </c>
      <c r="D8" s="1">
        <v>0.34247810021042802</v>
      </c>
      <c r="E8" s="1">
        <v>0.38277689972892398</v>
      </c>
      <c r="F8" s="1">
        <v>0.42057649977505202</v>
      </c>
      <c r="G8" s="1">
        <v>0.37316880002617803</v>
      </c>
      <c r="H8" s="1">
        <v>0.43241940019652197</v>
      </c>
      <c r="I8" s="1">
        <v>0.38891439978033299</v>
      </c>
      <c r="J8" s="1">
        <v>0.37379590002819801</v>
      </c>
      <c r="K8" s="1">
        <v>0.47963269986212198</v>
      </c>
      <c r="L8" s="1">
        <v>0.353620300069451</v>
      </c>
      <c r="M8" s="1">
        <v>8.6356699932366596E-2</v>
      </c>
    </row>
    <row r="9" spans="1:13" x14ac:dyDescent="0.35">
      <c r="A9" s="1" t="s">
        <v>19</v>
      </c>
      <c r="B9" s="1">
        <v>0.47915190039202499</v>
      </c>
      <c r="C9" s="1">
        <v>0.418679799884557</v>
      </c>
      <c r="D9" s="1">
        <v>8.5064500104635898E-2</v>
      </c>
      <c r="E9" s="1">
        <v>0.382314500398933</v>
      </c>
      <c r="F9" s="1">
        <v>0.339085099752992</v>
      </c>
      <c r="G9" s="1">
        <v>0.42145470017567199</v>
      </c>
      <c r="H9" s="1">
        <v>0.44913840014487499</v>
      </c>
      <c r="I9" s="1">
        <v>0.50269109988585103</v>
      </c>
      <c r="J9" s="1">
        <v>0.34346260037273102</v>
      </c>
      <c r="K9" s="1">
        <v>0.39860199997201501</v>
      </c>
      <c r="L9" s="1">
        <v>0.35417510010302</v>
      </c>
      <c r="M9" s="1">
        <v>0.294487500097602</v>
      </c>
    </row>
    <row r="10" spans="1:13" x14ac:dyDescent="0.35">
      <c r="A10" s="1" t="s">
        <v>20</v>
      </c>
      <c r="B10" s="1">
        <v>0.44622319983318398</v>
      </c>
      <c r="C10" s="1">
        <v>0.420728400349617</v>
      </c>
      <c r="D10" s="1">
        <v>0.45418379968032202</v>
      </c>
      <c r="E10" s="1">
        <v>0.36761189997196198</v>
      </c>
      <c r="F10" s="1">
        <v>0.51592600019648605</v>
      </c>
      <c r="G10" s="1">
        <v>0.34182940004393397</v>
      </c>
      <c r="H10" s="1">
        <v>0.45034020021557802</v>
      </c>
      <c r="I10" s="1">
        <v>0.35161879984661898</v>
      </c>
      <c r="J10" s="1">
        <v>0.34352400014176898</v>
      </c>
      <c r="K10" s="1">
        <v>0.41489830007776601</v>
      </c>
      <c r="L10" s="1">
        <v>0.53127510007470802</v>
      </c>
      <c r="M10" s="1">
        <v>0.32542089978232902</v>
      </c>
    </row>
    <row r="11" spans="1:13" x14ac:dyDescent="0.35">
      <c r="A11" s="1" t="s">
        <v>21</v>
      </c>
      <c r="B11" s="1">
        <v>0.70334360003471297</v>
      </c>
      <c r="C11" s="1">
        <v>0.37059479998424599</v>
      </c>
      <c r="D11" s="1">
        <v>0.43802230013534399</v>
      </c>
      <c r="E11" s="1">
        <v>0.36853790003806303</v>
      </c>
      <c r="F11" s="1">
        <v>0.375702099874615</v>
      </c>
      <c r="G11" s="1">
        <v>0.35759609984233898</v>
      </c>
      <c r="H11" s="1">
        <v>0.40019960002973598</v>
      </c>
      <c r="I11" s="1">
        <v>0.356751899700611</v>
      </c>
      <c r="J11" s="1">
        <v>0.53586560022085905</v>
      </c>
      <c r="K11" s="1">
        <v>0.369445600081235</v>
      </c>
      <c r="L11" s="1">
        <v>8.3114599809050504E-2</v>
      </c>
      <c r="M11" s="1">
        <v>0.34205889981240001</v>
      </c>
    </row>
    <row r="12" spans="1:13" x14ac:dyDescent="0.35">
      <c r="A12" s="1" t="s">
        <v>34</v>
      </c>
      <c r="B12" s="1">
        <f>AVERAGE(resultats_RT_sub_61EV[Haut 0,2])</f>
        <v>0.4807119300588959</v>
      </c>
      <c r="C12" s="1">
        <f>AVERAGE(resultats_RT_sub_61EV[Haut 0,5])</f>
        <v>0.39828089014626988</v>
      </c>
      <c r="D12" s="1">
        <f>AVERAGE(resultats_RT_sub_61EV[Haut 0,8])</f>
        <v>0.35291959997266498</v>
      </c>
      <c r="E12" s="1">
        <f>AVERAGE(resultats_RT_sub_61EV[Bas 0,2])</f>
        <v>0.36194374002516222</v>
      </c>
      <c r="F12" s="1">
        <f>AVERAGE(resultats_RT_sub_61EV[Bas 0,5])</f>
        <v>0.38377621988765859</v>
      </c>
      <c r="G12" s="1">
        <f>AVERAGE(resultats_RT_sub_61EV[Bas 0,8])</f>
        <v>0.35583112002350326</v>
      </c>
      <c r="H12" s="1">
        <f>AVERAGE(resultats_RT_sub_61EV[Gauche 0,2])</f>
        <v>0.44471247009932957</v>
      </c>
      <c r="I12" s="1">
        <f>AVERAGE(resultats_RT_sub_61EV[Gauche 0,5])</f>
        <v>0.36765341991558625</v>
      </c>
      <c r="J12" s="1">
        <f>AVERAGE(resultats_RT_sub_61EV[Gauche 0,8])</f>
        <v>0.36941923010162947</v>
      </c>
      <c r="K12" s="1">
        <f>AVERAGE(resultats_RT_sub_61EV[Droite 0,2])</f>
        <v>0.4312231500167395</v>
      </c>
      <c r="L12" s="1">
        <f>AVERAGE(resultats_RT_sub_61EV[Droite 0,5])</f>
        <v>0.3418026300612832</v>
      </c>
      <c r="M12" s="1">
        <f>AVERAGE(resultats_RT_sub_61EV[Droite 0,8])</f>
        <v>0.31255626995116426</v>
      </c>
    </row>
    <row r="13" spans="1:13" x14ac:dyDescent="0.35">
      <c r="A13" t="s">
        <v>35</v>
      </c>
      <c r="B13">
        <f>_xlfn.STDEV.P(resultats_RT_sub_61EV[Haut 0,2])</f>
        <v>0.13579853793219637</v>
      </c>
      <c r="C13">
        <f>_xlfn.STDEV.P(resultats_RT_sub_61EV[Haut 0,5])</f>
        <v>4.7462896362222243E-2</v>
      </c>
      <c r="D13">
        <f>_xlfn.STDEV.P(resultats_RT_sub_61EV[Haut 0,8])</f>
        <v>0.10632743475028578</v>
      </c>
      <c r="E13">
        <f>_xlfn.STDEV.P(resultats_RT_sub_61EV[Bas 0,2])</f>
        <v>6.2355091272973666E-2</v>
      </c>
      <c r="F13">
        <f>_xlfn.STDEV.P(resultats_RT_sub_61EV[Bas 0,5])</f>
        <v>5.4445834577504508E-2</v>
      </c>
      <c r="G13">
        <f>_xlfn.STDEV.P(resultats_RT_sub_61EV[Bas 0,8])</f>
        <v>9.4735634042764999E-2</v>
      </c>
      <c r="H13">
        <f>_xlfn.STDEV.P(resultats_RT_sub_61EV[Gauche 0,2])</f>
        <v>5.9723322565038803E-2</v>
      </c>
      <c r="I13">
        <f>_xlfn.STDEV.P(resultats_RT_sub_61EV[Gauche 0,5])</f>
        <v>5.525181077835143E-2</v>
      </c>
      <c r="J13">
        <f>_xlfn.STDEV.P(resultats_RT_sub_61EV[Gauche 0,8])</f>
        <v>6.5030812833927282E-2</v>
      </c>
      <c r="K13">
        <f>_xlfn.STDEV.P(resultats_RT_sub_61EV[Droite 0,2])</f>
        <v>6.5210001580256527E-2</v>
      </c>
      <c r="L13">
        <f>_xlfn.STDEV.P(resultats_RT_sub_61EV[Droite 0,5])</f>
        <v>0.10392113917371429</v>
      </c>
      <c r="M13">
        <f>_xlfn.STDEV.P(resultats_RT_sub_61EV[Droite 0,8])</f>
        <v>8.0060734128333186E-2</v>
      </c>
    </row>
    <row r="14" spans="1:13" x14ac:dyDescent="0.35">
      <c r="A14" t="s">
        <v>36</v>
      </c>
      <c r="B14">
        <f>B13/resultats_RT_sub_61EV[[#Totals],[Haut 0,2]]</f>
        <v>0.28249462815611542</v>
      </c>
      <c r="C14">
        <f>C13/resultats_RT_sub_61EV[[#Totals],[Haut 0,5]]</f>
        <v>0.11916940414789007</v>
      </c>
      <c r="D14">
        <f>D13/resultats_RT_sub_61EV[[#Totals],[Haut 0,8]]</f>
        <v>0.3012794833682268</v>
      </c>
      <c r="E14">
        <f>E13/resultats_RT_sub_61EV[[#Totals],[Bas 0,2]]</f>
        <v>0.17227840787808282</v>
      </c>
      <c r="F14">
        <f>F13/resultats_RT_sub_61EV[[#Totals],[Bas 0,5]]</f>
        <v>0.14186870305159147</v>
      </c>
      <c r="G14">
        <f>G13/resultats_RT_sub_61EV[[#Totals],[Bas 0,8]]</f>
        <v>0.26623762990855759</v>
      </c>
      <c r="H14">
        <f>H13/resultats_RT_sub_61EV[[#Totals],[Gauche 0,2]]</f>
        <v>0.13429648723747098</v>
      </c>
      <c r="I14">
        <f>I13/resultats_RT_sub_61EV[[#Totals],[Gauche 0,5]]</f>
        <v>0.1502823251067196</v>
      </c>
      <c r="J14">
        <f>J13/resultats_RT_sub_61EV[[#Totals],[Gauche 0,8]]</f>
        <v>0.17603526707593675</v>
      </c>
      <c r="K14">
        <f>K13/resultats_RT_sub_61EV[[#Totals],[Droite 0,2]]</f>
        <v>0.15122101301315841</v>
      </c>
      <c r="L14">
        <f>L13/resultats_RT_sub_61EV[[#Totals],[Droite 0,5]]</f>
        <v>0.30403844217079851</v>
      </c>
      <c r="M14">
        <f>M13/resultats_RT_sub_61EV[[#Totals],[Droite 0,8]]</f>
        <v>0.25614822617649735</v>
      </c>
    </row>
    <row r="16" spans="1:13" x14ac:dyDescent="0.35">
      <c r="A16" t="s">
        <v>34</v>
      </c>
      <c r="B16" s="2">
        <f>AVERAGE(resultats_RT_sub_61EV[[#Totals],[Haut 0,2]:[Droite 0,8]])</f>
        <v>0.38340255585499056</v>
      </c>
    </row>
    <row r="17" spans="1:2" x14ac:dyDescent="0.35">
      <c r="A17" t="s">
        <v>37</v>
      </c>
      <c r="B17" s="2">
        <f>AVERAGE(B14:G14)</f>
        <v>0.21388804275174403</v>
      </c>
    </row>
    <row r="18" spans="1:2" x14ac:dyDescent="0.35">
      <c r="A18" t="s">
        <v>38</v>
      </c>
      <c r="B18" s="2">
        <f>AVERAGE(H14:M14)</f>
        <v>0.19533696013009694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7EA7F-2D87-459B-8936-581BA09B5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resultats_RT_sub-61EV (2)</vt:lpstr>
      <vt:lpstr>resultats_RT_sub-61EV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2022-04-12T16:51:22Z</dcterms:created>
  <dcterms:modified xsi:type="dcterms:W3CDTF">2022-04-12T16:51:22Z</dcterms:modified>
</cp:coreProperties>
</file>