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ba5e4d6c31477a/Documents/GitHub/psych/"/>
    </mc:Choice>
  </mc:AlternateContent>
  <xr:revisionPtr revIDLastSave="30" documentId="13_ncr:1_{2C8B4593-02B3-49EF-B514-71AC2D5168E2}" xr6:coauthVersionLast="47" xr6:coauthVersionMax="47" xr10:uidLastSave="{22F36924-568C-41FE-BFCB-75E230DB6A8B}"/>
  <bookViews>
    <workbookView xWindow="-110" yWindow="490" windowWidth="19420" windowHeight="10420" activeTab="1" xr2:uid="{1C93D8EF-CAD7-4EAE-B1C5-75E4D8BB4709}"/>
  </bookViews>
  <sheets>
    <sheet name="BIS-10" sheetId="1" r:id="rId1"/>
    <sheet name="BPS" sheetId="2" r:id="rId2"/>
    <sheet name="Pers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2" l="1"/>
  <c r="D21" i="2"/>
  <c r="D27" i="2"/>
  <c r="D23" i="2"/>
  <c r="D8" i="2"/>
  <c r="D16" i="2"/>
  <c r="D15" i="2"/>
  <c r="D24" i="2"/>
  <c r="D19" i="2"/>
  <c r="D11" i="2"/>
  <c r="D14" i="2"/>
  <c r="D25" i="2"/>
  <c r="D18" i="2"/>
  <c r="D6" i="2"/>
  <c r="D9" i="2"/>
  <c r="D7" i="2"/>
  <c r="D28" i="2"/>
  <c r="D22" i="2"/>
  <c r="D20" i="2"/>
  <c r="D13" i="2"/>
  <c r="D26" i="2"/>
  <c r="D12" i="2"/>
  <c r="D10" i="2"/>
  <c r="D2" i="2"/>
  <c r="H3" i="2" l="1"/>
  <c r="H5" i="2"/>
  <c r="C10" i="3" l="1"/>
  <c r="Y4" i="3" l="1"/>
  <c r="Z4" i="3"/>
  <c r="X4" i="3"/>
  <c r="W4" i="3"/>
  <c r="V4" i="3"/>
  <c r="U4" i="3"/>
  <c r="T4" i="3"/>
  <c r="S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E3" i="1"/>
  <c r="D3" i="1"/>
  <c r="C3" i="1"/>
  <c r="B3" i="1"/>
  <c r="B3" i="2"/>
  <c r="D3" i="2" s="1"/>
  <c r="Z10" i="3"/>
  <c r="Y10" i="3"/>
  <c r="X10" i="3"/>
  <c r="W10" i="3"/>
  <c r="V10" i="3"/>
  <c r="U10" i="3"/>
  <c r="T10" i="3"/>
  <c r="S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B5" i="2"/>
  <c r="D5" i="2" s="1"/>
  <c r="D2" i="1"/>
  <c r="C2" i="1"/>
  <c r="E2" i="1" s="1"/>
</calcChain>
</file>

<file path=xl/sharedStrings.xml><?xml version="1.0" encoding="utf-8"?>
<sst xmlns="http://schemas.openxmlformats.org/spreadsheetml/2006/main" count="156" uniqueCount="70">
  <si>
    <t>Motrice</t>
  </si>
  <si>
    <t>Cognitive</t>
  </si>
  <si>
    <t>Non-Planning</t>
  </si>
  <si>
    <t>sub-22ML</t>
  </si>
  <si>
    <t>score</t>
  </si>
  <si>
    <t>Réfléchi/Impulsif</t>
  </si>
  <si>
    <t>Patient/Impatient</t>
  </si>
  <si>
    <t>Mesuré/Passionné</t>
  </si>
  <si>
    <t>Survolté/Calme</t>
  </si>
  <si>
    <t>Concentré/Distrait</t>
  </si>
  <si>
    <t>Anxieux/Détendu</t>
  </si>
  <si>
    <t>Intuitif/Logique</t>
  </si>
  <si>
    <t>Méthodique/Désordonné</t>
  </si>
  <si>
    <t>Rêveur/Pragmatique</t>
  </si>
  <si>
    <t>Souple/Intransigeant</t>
  </si>
  <si>
    <t>Dynamique/Lymphatique</t>
  </si>
  <si>
    <t>Organisé/Brouillon</t>
  </si>
  <si>
    <t>Habile/Maladroit</t>
  </si>
  <si>
    <t>Prudent/Fonceur</t>
  </si>
  <si>
    <t>Lent/Vif</t>
  </si>
  <si>
    <t>Soigné/Négligé</t>
  </si>
  <si>
    <t>En retard/Ponctuel</t>
  </si>
  <si>
    <t>Equilibré/Instable</t>
  </si>
  <si>
    <t>Minutieux/Grossier</t>
  </si>
  <si>
    <t>Extraverti/Introverti</t>
  </si>
  <si>
    <t>Agréable/Peu agréable</t>
  </si>
  <si>
    <t>Stable émotionnellement/Instable émotionnellement</t>
  </si>
  <si>
    <t>Ouverture à l'expérience/Fermeture à l'expérience</t>
  </si>
  <si>
    <t>sub-04AM</t>
  </si>
  <si>
    <t>TR (rft)</t>
  </si>
  <si>
    <t>Temps clique (GNG)</t>
  </si>
  <si>
    <t>TR (reaction time)</t>
  </si>
  <si>
    <t>Vmax (reaction time)</t>
  </si>
  <si>
    <t>sub-28AP</t>
  </si>
  <si>
    <t>sub-38LB</t>
  </si>
  <si>
    <t>sub-25BG</t>
  </si>
  <si>
    <t>sub-35AF</t>
  </si>
  <si>
    <t>sub-27TT</t>
  </si>
  <si>
    <t>sub-12CB</t>
  </si>
  <si>
    <t>sub-11VP</t>
  </si>
  <si>
    <t>sub-45LG</t>
  </si>
  <si>
    <t>sub-26CR</t>
  </si>
  <si>
    <t>sub-32EE</t>
  </si>
  <si>
    <t>sub-31LB</t>
  </si>
  <si>
    <t>sub-43GM</t>
  </si>
  <si>
    <t>sub-15AV</t>
  </si>
  <si>
    <t>sub-24CG</t>
  </si>
  <si>
    <t>sub-14LG</t>
  </si>
  <si>
    <t>sub-03CT</t>
  </si>
  <si>
    <t>sub-23TJ</t>
  </si>
  <si>
    <t>sub-20EP</t>
  </si>
  <si>
    <t>Total</t>
  </si>
  <si>
    <t>VMN</t>
  </si>
  <si>
    <t>TPVN</t>
  </si>
  <si>
    <t>sub-44TH</t>
  </si>
  <si>
    <t>sub-37NC</t>
  </si>
  <si>
    <t>sub-41SM</t>
  </si>
  <si>
    <t>sub-30AC</t>
  </si>
  <si>
    <t>sub-40BK</t>
  </si>
  <si>
    <t>sub-02PC</t>
  </si>
  <si>
    <t>dist(pred-reel)</t>
  </si>
  <si>
    <t>Colonne1</t>
  </si>
  <si>
    <t>VMNCV</t>
  </si>
  <si>
    <t>Moy GoNoGo</t>
  </si>
  <si>
    <t>CV GoNoGo</t>
  </si>
  <si>
    <t>RT</t>
  </si>
  <si>
    <t>nb erreur Go no Go</t>
  </si>
  <si>
    <t>sub-00AD</t>
  </si>
  <si>
    <t>Colonne2</t>
  </si>
  <si>
    <t>CV taplen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</si>
</sst>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theme="9" tint="0.79998168889431442"/>
      </patternFill>
    </fill>
    <fill>
      <patternFill patternType="solid">
        <fgColor rgb="FFFF0000"/>
        <bgColor theme="9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 applyAlignment="1">
      <alignment wrapText="1"/>
    </xf>
    <xf numFmtId="2" fontId="0" fillId="0" borderId="0" xfId="0" applyNumberFormat="1"/>
    <xf numFmtId="0" fontId="0" fillId="0" borderId="1" xfId="0" applyBorder="1"/>
    <xf numFmtId="0" fontId="0" fillId="3" borderId="1" xfId="0" applyFill="1" applyBorder="1"/>
    <xf numFmtId="43" fontId="0" fillId="3" borderId="1" xfId="1" applyFont="1" applyFill="1" applyBorder="1"/>
    <xf numFmtId="43" fontId="0" fillId="0" borderId="1" xfId="1" applyFont="1" applyBorder="1"/>
    <xf numFmtId="164" fontId="0" fillId="0" borderId="0" xfId="0" applyNumberFormat="1"/>
    <xf numFmtId="0" fontId="0" fillId="0" borderId="0" xfId="0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3" borderId="0" xfId="0" applyFill="1" applyBorder="1"/>
    <xf numFmtId="0" fontId="0" fillId="8" borderId="1" xfId="0" applyFill="1" applyBorder="1"/>
    <xf numFmtId="0" fontId="0" fillId="0" borderId="0" xfId="0" applyNumberFormat="1" applyBorder="1"/>
    <xf numFmtId="0" fontId="0" fillId="6" borderId="0" xfId="0" applyFill="1" applyBorder="1"/>
    <xf numFmtId="0" fontId="0" fillId="9" borderId="1" xfId="0" applyFill="1" applyBorder="1"/>
    <xf numFmtId="0" fontId="0" fillId="10" borderId="1" xfId="0" applyFill="1" applyBorder="1"/>
    <xf numFmtId="0" fontId="0" fillId="8" borderId="0" xfId="0" applyFill="1" applyBorder="1"/>
    <xf numFmtId="0" fontId="0" fillId="0" borderId="1" xfId="0" applyBorder="1" applyAlignment="1">
      <alignment wrapText="1"/>
    </xf>
    <xf numFmtId="2" fontId="0" fillId="0" borderId="1" xfId="0" applyNumberFormat="1" applyBorder="1" applyAlignment="1">
      <alignment wrapText="1"/>
    </xf>
    <xf numFmtId="43" fontId="0" fillId="0" borderId="0" xfId="1" applyFont="1" applyBorder="1"/>
    <xf numFmtId="0" fontId="0" fillId="9" borderId="0" xfId="0" applyFill="1" applyBorder="1" applyAlignment="1">
      <alignment wrapText="1"/>
    </xf>
    <xf numFmtId="0" fontId="0" fillId="12" borderId="1" xfId="0" applyFill="1" applyBorder="1"/>
    <xf numFmtId="0" fontId="0" fillId="9" borderId="0" xfId="0" applyFill="1" applyBorder="1"/>
    <xf numFmtId="0" fontId="0" fillId="11" borderId="2" xfId="0" applyFill="1" applyBorder="1"/>
    <xf numFmtId="0" fontId="0" fillId="13" borderId="1" xfId="0" applyFill="1" applyBorder="1"/>
  </cellXfs>
  <cellStyles count="2">
    <cellStyle name="Milliers" xfId="1" builtinId="3"/>
    <cellStyle name="Normal" xfId="0" builtinId="0"/>
  </cellStyles>
  <dxfs count="29"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numFmt numFmtId="0" formatCode="General"/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Impulsivité</a:t>
            </a:r>
            <a:r>
              <a:rPr lang="fr-FR" baseline="0"/>
              <a:t> motrice/VMN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893700787401575E-2"/>
                  <c:y val="-0.14715113735783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'BIS-10'!$B$2:$B$27</c:f>
              <c:numCache>
                <c:formatCode>General</c:formatCode>
                <c:ptCount val="26"/>
                <c:pt idx="0">
                  <c:v>15</c:v>
                </c:pt>
                <c:pt idx="1">
                  <c:v>27</c:v>
                </c:pt>
                <c:pt idx="2">
                  <c:v>12</c:v>
                </c:pt>
                <c:pt idx="3">
                  <c:v>21</c:v>
                </c:pt>
                <c:pt idx="4">
                  <c:v>18</c:v>
                </c:pt>
                <c:pt idx="5">
                  <c:v>24</c:v>
                </c:pt>
                <c:pt idx="6">
                  <c:v>21</c:v>
                </c:pt>
                <c:pt idx="7">
                  <c:v>27</c:v>
                </c:pt>
                <c:pt idx="8">
                  <c:v>21</c:v>
                </c:pt>
                <c:pt idx="9">
                  <c:v>27</c:v>
                </c:pt>
                <c:pt idx="10">
                  <c:v>28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12</c:v>
                </c:pt>
                <c:pt idx="15">
                  <c:v>14</c:v>
                </c:pt>
                <c:pt idx="16">
                  <c:v>13</c:v>
                </c:pt>
                <c:pt idx="17">
                  <c:v>17</c:v>
                </c:pt>
                <c:pt idx="18">
                  <c:v>15</c:v>
                </c:pt>
                <c:pt idx="19">
                  <c:v>18</c:v>
                </c:pt>
                <c:pt idx="20">
                  <c:v>26</c:v>
                </c:pt>
                <c:pt idx="21">
                  <c:v>18</c:v>
                </c:pt>
                <c:pt idx="22">
                  <c:v>17</c:v>
                </c:pt>
                <c:pt idx="23">
                  <c:v>15</c:v>
                </c:pt>
                <c:pt idx="24">
                  <c:v>21</c:v>
                </c:pt>
                <c:pt idx="25">
                  <c:v>17</c:v>
                </c:pt>
              </c:numCache>
            </c:numRef>
          </c:xVal>
          <c:yVal>
            <c:numRef>
              <c:f>'BIS-10'!$F$2:$F$27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9-4BC5-8829-D62791793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025712"/>
        <c:axId val="862478848"/>
      </c:scatterChart>
      <c:valAx>
        <c:axId val="92202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2478848"/>
        <c:crosses val="autoZero"/>
        <c:crossBetween val="midCat"/>
      </c:valAx>
      <c:valAx>
        <c:axId val="862478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202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Réfléchit impulsif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4844488188976382E-2"/>
                  <c:y val="0.299988699329250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Perso!$C$2:$C$27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0.4</c:v>
                </c:pt>
                <c:pt idx="2" formatCode="0.00">
                  <c:v>1.8181818181818184E-2</c:v>
                </c:pt>
                <c:pt idx="3">
                  <c:v>0.5</c:v>
                </c:pt>
                <c:pt idx="4">
                  <c:v>0.8</c:v>
                </c:pt>
                <c:pt idx="5">
                  <c:v>0.3</c:v>
                </c:pt>
                <c:pt idx="6">
                  <c:v>0.1</c:v>
                </c:pt>
                <c:pt idx="7">
                  <c:v>0.8</c:v>
                </c:pt>
                <c:pt idx="8" formatCode="0.00">
                  <c:v>0.44318181818181818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0.8</c:v>
                </c:pt>
                <c:pt idx="13">
                  <c:v>0.3</c:v>
                </c:pt>
                <c:pt idx="14">
                  <c:v>0.2</c:v>
                </c:pt>
                <c:pt idx="15" formatCode="General">
                  <c:v>0.6</c:v>
                </c:pt>
                <c:pt idx="16">
                  <c:v>0.1</c:v>
                </c:pt>
                <c:pt idx="17">
                  <c:v>0.3</c:v>
                </c:pt>
                <c:pt idx="18">
                  <c:v>0.6</c:v>
                </c:pt>
                <c:pt idx="19" formatCode="General">
                  <c:v>0.2</c:v>
                </c:pt>
                <c:pt idx="20">
                  <c:v>0.7</c:v>
                </c:pt>
                <c:pt idx="21" formatCode="General">
                  <c:v>0.3</c:v>
                </c:pt>
                <c:pt idx="22" formatCode="General">
                  <c:v>0.5</c:v>
                </c:pt>
                <c:pt idx="23">
                  <c:v>0.6</c:v>
                </c:pt>
                <c:pt idx="24" formatCode="General">
                  <c:v>0.2</c:v>
                </c:pt>
                <c:pt idx="25">
                  <c:v>0.4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B-4B04-BC86-8B68076DF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201088"/>
        <c:axId val="1037082720"/>
      </c:scatterChart>
      <c:valAx>
        <c:axId val="87020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7082720"/>
        <c:crosses val="autoZero"/>
        <c:crossBetween val="midCat"/>
      </c:valAx>
      <c:valAx>
        <c:axId val="103708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020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Mesuré Passionné/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002012248468942"/>
                  <c:y val="-0.246192403032954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Perso!$E$2:$E$27</c:f>
              <c:numCache>
                <c:formatCode>_(* #,##0.00_);_(* \(#,##0.00\);_(* "-"??_);_(@_)</c:formatCode>
                <c:ptCount val="26"/>
                <c:pt idx="0" formatCode="General">
                  <c:v>0.7</c:v>
                </c:pt>
                <c:pt idx="1">
                  <c:v>0.8</c:v>
                </c:pt>
                <c:pt idx="2" formatCode="0.00">
                  <c:v>3.2954545454545452E-2</c:v>
                </c:pt>
                <c:pt idx="3">
                  <c:v>0.8</c:v>
                </c:pt>
                <c:pt idx="4">
                  <c:v>0.9</c:v>
                </c:pt>
                <c:pt idx="5">
                  <c:v>0.4</c:v>
                </c:pt>
                <c:pt idx="6">
                  <c:v>1</c:v>
                </c:pt>
                <c:pt idx="7">
                  <c:v>0.6</c:v>
                </c:pt>
                <c:pt idx="8" formatCode="0.00">
                  <c:v>0.89772727272727271</c:v>
                </c:pt>
                <c:pt idx="9">
                  <c:v>0.2</c:v>
                </c:pt>
                <c:pt idx="10">
                  <c:v>0.5</c:v>
                </c:pt>
                <c:pt idx="11">
                  <c:v>0.8</c:v>
                </c:pt>
                <c:pt idx="12">
                  <c:v>0.8</c:v>
                </c:pt>
                <c:pt idx="13">
                  <c:v>0.9</c:v>
                </c:pt>
                <c:pt idx="14">
                  <c:v>0.4</c:v>
                </c:pt>
                <c:pt idx="15" formatCode="General">
                  <c:v>0.9</c:v>
                </c:pt>
                <c:pt idx="16">
                  <c:v>0.6</c:v>
                </c:pt>
                <c:pt idx="17">
                  <c:v>0.8</c:v>
                </c:pt>
                <c:pt idx="18">
                  <c:v>0.9</c:v>
                </c:pt>
                <c:pt idx="19" formatCode="General">
                  <c:v>0.7</c:v>
                </c:pt>
                <c:pt idx="20">
                  <c:v>0.7</c:v>
                </c:pt>
                <c:pt idx="21" formatCode="General">
                  <c:v>0.9</c:v>
                </c:pt>
                <c:pt idx="22" formatCode="General">
                  <c:v>0.7</c:v>
                </c:pt>
                <c:pt idx="23">
                  <c:v>0.9</c:v>
                </c:pt>
                <c:pt idx="24" formatCode="General">
                  <c:v>0.8</c:v>
                </c:pt>
                <c:pt idx="25">
                  <c:v>0.8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35-425B-B15D-7A4417489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09232"/>
        <c:axId val="1064219632"/>
      </c:scatterChart>
      <c:valAx>
        <c:axId val="106420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19632"/>
        <c:crosses val="autoZero"/>
        <c:crossBetween val="midCat"/>
      </c:valAx>
      <c:valAx>
        <c:axId val="1064219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0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Anxieux détendu/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410454943132109"/>
                  <c:y val="0.34776939340915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Perso!$H$2:$H$27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0.2</c:v>
                </c:pt>
                <c:pt idx="2" formatCode="0.00">
                  <c:v>3.6363636363636369E-2</c:v>
                </c:pt>
                <c:pt idx="3">
                  <c:v>0.4</c:v>
                </c:pt>
                <c:pt idx="4">
                  <c:v>0.2</c:v>
                </c:pt>
                <c:pt idx="5">
                  <c:v>0.2</c:v>
                </c:pt>
                <c:pt idx="6">
                  <c:v>0.5</c:v>
                </c:pt>
                <c:pt idx="7">
                  <c:v>0.6</c:v>
                </c:pt>
                <c:pt idx="8" formatCode="0.00">
                  <c:v>0.22727272727272727</c:v>
                </c:pt>
                <c:pt idx="9">
                  <c:v>0.8</c:v>
                </c:pt>
                <c:pt idx="10">
                  <c:v>0.8</c:v>
                </c:pt>
                <c:pt idx="11">
                  <c:v>0.9</c:v>
                </c:pt>
                <c:pt idx="12">
                  <c:v>0.2</c:v>
                </c:pt>
                <c:pt idx="13">
                  <c:v>0.5</c:v>
                </c:pt>
                <c:pt idx="14">
                  <c:v>0.7</c:v>
                </c:pt>
                <c:pt idx="15" formatCode="General">
                  <c:v>0.3</c:v>
                </c:pt>
                <c:pt idx="16">
                  <c:v>0.6</c:v>
                </c:pt>
                <c:pt idx="17">
                  <c:v>0.4</c:v>
                </c:pt>
                <c:pt idx="18">
                  <c:v>0.3</c:v>
                </c:pt>
                <c:pt idx="19" formatCode="General">
                  <c:v>0.3</c:v>
                </c:pt>
                <c:pt idx="20">
                  <c:v>0.2</c:v>
                </c:pt>
                <c:pt idx="21" formatCode="General">
                  <c:v>0.9</c:v>
                </c:pt>
                <c:pt idx="22" formatCode="General">
                  <c:v>0.7</c:v>
                </c:pt>
                <c:pt idx="23">
                  <c:v>0.4</c:v>
                </c:pt>
                <c:pt idx="24" formatCode="General">
                  <c:v>0.1</c:v>
                </c:pt>
                <c:pt idx="25">
                  <c:v>0.2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1-4AF3-BC62-572A63474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866320"/>
        <c:axId val="928867152"/>
      </c:scatterChart>
      <c:valAx>
        <c:axId val="92886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8867152"/>
        <c:crosses val="autoZero"/>
        <c:crossBetween val="midCat"/>
      </c:valAx>
      <c:valAx>
        <c:axId val="92886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886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Concentré Distrait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Perso!$G$2:$G$27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0.7</c:v>
                </c:pt>
                <c:pt idx="2" formatCode="0.00">
                  <c:v>8.6363636363636365E-2</c:v>
                </c:pt>
                <c:pt idx="3">
                  <c:v>0.4</c:v>
                </c:pt>
                <c:pt idx="4">
                  <c:v>0.9</c:v>
                </c:pt>
                <c:pt idx="5">
                  <c:v>0.5</c:v>
                </c:pt>
                <c:pt idx="6">
                  <c:v>0.1</c:v>
                </c:pt>
                <c:pt idx="7">
                  <c:v>0.4</c:v>
                </c:pt>
                <c:pt idx="8" formatCode="0.00">
                  <c:v>0.85227272727272729</c:v>
                </c:pt>
                <c:pt idx="9">
                  <c:v>0.5</c:v>
                </c:pt>
                <c:pt idx="10">
                  <c:v>0.3</c:v>
                </c:pt>
                <c:pt idx="11">
                  <c:v>0.5</c:v>
                </c:pt>
                <c:pt idx="12">
                  <c:v>0.6</c:v>
                </c:pt>
                <c:pt idx="13">
                  <c:v>0.3</c:v>
                </c:pt>
                <c:pt idx="14">
                  <c:v>0.3</c:v>
                </c:pt>
                <c:pt idx="15" formatCode="General">
                  <c:v>0.1</c:v>
                </c:pt>
                <c:pt idx="16">
                  <c:v>0.1</c:v>
                </c:pt>
                <c:pt idx="17">
                  <c:v>0.6</c:v>
                </c:pt>
                <c:pt idx="18">
                  <c:v>0.6</c:v>
                </c:pt>
                <c:pt idx="19" formatCode="General">
                  <c:v>0.6</c:v>
                </c:pt>
                <c:pt idx="20">
                  <c:v>0.9</c:v>
                </c:pt>
                <c:pt idx="21" formatCode="General">
                  <c:v>0.6</c:v>
                </c:pt>
                <c:pt idx="22" formatCode="General">
                  <c:v>0.3</c:v>
                </c:pt>
                <c:pt idx="23">
                  <c:v>0.8</c:v>
                </c:pt>
                <c:pt idx="24" formatCode="General">
                  <c:v>0.6</c:v>
                </c:pt>
                <c:pt idx="25">
                  <c:v>0.7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9-4D5C-BC28-2764C7EFA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230016"/>
        <c:axId val="1062225856"/>
      </c:scatterChart>
      <c:valAx>
        <c:axId val="106223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2225856"/>
        <c:crosses val="autoZero"/>
        <c:crossBetween val="midCat"/>
      </c:valAx>
      <c:valAx>
        <c:axId val="1062225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22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Intuitif Logique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442432195975506"/>
                  <c:y val="0.222308982210557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Perso!$I$2:$I$21</c:f>
              <c:numCache>
                <c:formatCode>_(* #,##0.00_);_(* \(#,##0.00\);_(* "-"??_);_(@_)</c:formatCode>
                <c:ptCount val="20"/>
                <c:pt idx="0" formatCode="General">
                  <c:v>0.5</c:v>
                </c:pt>
                <c:pt idx="1">
                  <c:v>0.8</c:v>
                </c:pt>
                <c:pt idx="2" formatCode="0.00">
                  <c:v>5.2272727272727269E-2</c:v>
                </c:pt>
                <c:pt idx="3">
                  <c:v>0.7</c:v>
                </c:pt>
                <c:pt idx="4">
                  <c:v>0.8</c:v>
                </c:pt>
                <c:pt idx="5">
                  <c:v>0.8</c:v>
                </c:pt>
                <c:pt idx="6">
                  <c:v>0.5</c:v>
                </c:pt>
                <c:pt idx="7">
                  <c:v>0.9</c:v>
                </c:pt>
                <c:pt idx="8" formatCode="0.00">
                  <c:v>0.52272727272727271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0.7</c:v>
                </c:pt>
                <c:pt idx="13">
                  <c:v>0.8</c:v>
                </c:pt>
                <c:pt idx="14">
                  <c:v>0.8</c:v>
                </c:pt>
                <c:pt idx="15" formatCode="General">
                  <c:v>0.9</c:v>
                </c:pt>
                <c:pt idx="16">
                  <c:v>0.8</c:v>
                </c:pt>
                <c:pt idx="17">
                  <c:v>0.4</c:v>
                </c:pt>
                <c:pt idx="18">
                  <c:v>0.4</c:v>
                </c:pt>
                <c:pt idx="19" formatCode="General">
                  <c:v>0.6</c:v>
                </c:pt>
              </c:numCache>
            </c:numRef>
          </c:xVal>
          <c:yVal>
            <c:numRef>
              <c:f>Perso!$AA$2:$AA$21</c:f>
              <c:numCache>
                <c:formatCode>General</c:formatCode>
                <c:ptCount val="20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39-4D5F-BCB7-27E5C9601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522016"/>
        <c:axId val="1026527008"/>
      </c:scatterChart>
      <c:valAx>
        <c:axId val="102652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527008"/>
        <c:crosses val="autoZero"/>
        <c:crossBetween val="midCat"/>
      </c:valAx>
      <c:valAx>
        <c:axId val="1026527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52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Méthodique Désordonné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Perso!$J$2:$J$27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0.7</c:v>
                </c:pt>
                <c:pt idx="2" formatCode="0.00">
                  <c:v>5.2272727272727269E-2</c:v>
                </c:pt>
                <c:pt idx="3">
                  <c:v>0.9</c:v>
                </c:pt>
                <c:pt idx="4">
                  <c:v>0.4</c:v>
                </c:pt>
                <c:pt idx="5">
                  <c:v>0.4</c:v>
                </c:pt>
                <c:pt idx="6">
                  <c:v>0.1</c:v>
                </c:pt>
                <c:pt idx="7">
                  <c:v>0.2</c:v>
                </c:pt>
                <c:pt idx="8" formatCode="0.00">
                  <c:v>0.78409090909090906</c:v>
                </c:pt>
                <c:pt idx="9">
                  <c:v>0.4</c:v>
                </c:pt>
                <c:pt idx="10">
                  <c:v>0.2</c:v>
                </c:pt>
                <c:pt idx="11">
                  <c:v>0.4</c:v>
                </c:pt>
                <c:pt idx="12">
                  <c:v>0.3</c:v>
                </c:pt>
                <c:pt idx="13">
                  <c:v>0.1</c:v>
                </c:pt>
                <c:pt idx="14">
                  <c:v>0.1</c:v>
                </c:pt>
                <c:pt idx="15" formatCode="General">
                  <c:v>0.1</c:v>
                </c:pt>
                <c:pt idx="16">
                  <c:v>0.5</c:v>
                </c:pt>
                <c:pt idx="17">
                  <c:v>0.1</c:v>
                </c:pt>
                <c:pt idx="18">
                  <c:v>0.3</c:v>
                </c:pt>
                <c:pt idx="19" formatCode="General">
                  <c:v>0.2</c:v>
                </c:pt>
                <c:pt idx="20">
                  <c:v>0.7</c:v>
                </c:pt>
                <c:pt idx="21" formatCode="General">
                  <c:v>0.3</c:v>
                </c:pt>
                <c:pt idx="22" formatCode="General">
                  <c:v>0.5</c:v>
                </c:pt>
                <c:pt idx="23">
                  <c:v>0.6</c:v>
                </c:pt>
                <c:pt idx="24" formatCode="General">
                  <c:v>0.5</c:v>
                </c:pt>
                <c:pt idx="25">
                  <c:v>0.6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3-491D-8FE1-73E016C07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968704"/>
        <c:axId val="1004969120"/>
      </c:scatterChart>
      <c:valAx>
        <c:axId val="100496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969120"/>
        <c:crosses val="autoZero"/>
        <c:crossBetween val="midCat"/>
      </c:valAx>
      <c:valAx>
        <c:axId val="1004969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96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Rêveur Pragmatique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Perso!$K$2:$K$27</c:f>
              <c:numCache>
                <c:formatCode>_(* #,##0.00_);_(* \(#,##0.00\);_(* "-"??_);_(@_)</c:formatCode>
                <c:ptCount val="26"/>
                <c:pt idx="0" formatCode="General">
                  <c:v>0.7</c:v>
                </c:pt>
                <c:pt idx="1">
                  <c:v>0.2</c:v>
                </c:pt>
                <c:pt idx="2" formatCode="0.00">
                  <c:v>5.3409090909090913E-2</c:v>
                </c:pt>
                <c:pt idx="3">
                  <c:v>0.7</c:v>
                </c:pt>
                <c:pt idx="4">
                  <c:v>0.7</c:v>
                </c:pt>
                <c:pt idx="5">
                  <c:v>0.5</c:v>
                </c:pt>
                <c:pt idx="6">
                  <c:v>0.8</c:v>
                </c:pt>
                <c:pt idx="7">
                  <c:v>0.4</c:v>
                </c:pt>
                <c:pt idx="8" formatCode="0.00">
                  <c:v>0.25</c:v>
                </c:pt>
                <c:pt idx="9">
                  <c:v>0.8</c:v>
                </c:pt>
                <c:pt idx="10">
                  <c:v>0.7</c:v>
                </c:pt>
                <c:pt idx="11">
                  <c:v>0.5</c:v>
                </c:pt>
                <c:pt idx="12">
                  <c:v>0.8</c:v>
                </c:pt>
                <c:pt idx="13">
                  <c:v>0.3</c:v>
                </c:pt>
                <c:pt idx="14">
                  <c:v>0.8</c:v>
                </c:pt>
                <c:pt idx="15" formatCode="General">
                  <c:v>1</c:v>
                </c:pt>
                <c:pt idx="16">
                  <c:v>0.5</c:v>
                </c:pt>
                <c:pt idx="17">
                  <c:v>0.7</c:v>
                </c:pt>
                <c:pt idx="18">
                  <c:v>0.3</c:v>
                </c:pt>
                <c:pt idx="19" formatCode="General">
                  <c:v>0.6</c:v>
                </c:pt>
                <c:pt idx="20">
                  <c:v>0.4</c:v>
                </c:pt>
                <c:pt idx="21" formatCode="General">
                  <c:v>0.5</c:v>
                </c:pt>
                <c:pt idx="22" formatCode="General">
                  <c:v>0.5</c:v>
                </c:pt>
                <c:pt idx="23">
                  <c:v>0.7</c:v>
                </c:pt>
                <c:pt idx="24" formatCode="General">
                  <c:v>0.5</c:v>
                </c:pt>
                <c:pt idx="25">
                  <c:v>0.3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2-455A-BF45-44716004C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925040"/>
        <c:axId val="1073921712"/>
      </c:scatterChart>
      <c:valAx>
        <c:axId val="107392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3921712"/>
        <c:crosses val="autoZero"/>
        <c:crossBetween val="midCat"/>
      </c:valAx>
      <c:valAx>
        <c:axId val="1073921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392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souple intransigeant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Perso!$L$2:$L$27</c:f>
              <c:numCache>
                <c:formatCode>_(* #,##0.00_);_(* \(#,##0.00\);_(* "-"??_);_(@_)</c:formatCode>
                <c:ptCount val="26"/>
                <c:pt idx="0" formatCode="General">
                  <c:v>0.6</c:v>
                </c:pt>
                <c:pt idx="1">
                  <c:v>0.3</c:v>
                </c:pt>
                <c:pt idx="2" formatCode="0.00">
                  <c:v>8.2954545454545447E-2</c:v>
                </c:pt>
                <c:pt idx="3">
                  <c:v>0.3</c:v>
                </c:pt>
                <c:pt idx="4">
                  <c:v>0.6</c:v>
                </c:pt>
                <c:pt idx="5">
                  <c:v>0.3</c:v>
                </c:pt>
                <c:pt idx="6">
                  <c:v>0.5</c:v>
                </c:pt>
                <c:pt idx="7">
                  <c:v>0.7</c:v>
                </c:pt>
                <c:pt idx="8" formatCode="0.00">
                  <c:v>0.23863636363636365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0.3</c:v>
                </c:pt>
                <c:pt idx="13">
                  <c:v>0.6</c:v>
                </c:pt>
                <c:pt idx="14">
                  <c:v>0.3</c:v>
                </c:pt>
                <c:pt idx="15" formatCode="General">
                  <c:v>0.8</c:v>
                </c:pt>
                <c:pt idx="16">
                  <c:v>0.4</c:v>
                </c:pt>
                <c:pt idx="17">
                  <c:v>0.4</c:v>
                </c:pt>
                <c:pt idx="18">
                  <c:v>0.3</c:v>
                </c:pt>
                <c:pt idx="19" formatCode="General">
                  <c:v>0.5</c:v>
                </c:pt>
                <c:pt idx="20">
                  <c:v>0.6</c:v>
                </c:pt>
                <c:pt idx="21" formatCode="General">
                  <c:v>0.2</c:v>
                </c:pt>
                <c:pt idx="22" formatCode="General">
                  <c:v>0.2</c:v>
                </c:pt>
                <c:pt idx="23">
                  <c:v>0.5</c:v>
                </c:pt>
                <c:pt idx="24" formatCode="General">
                  <c:v>0.1</c:v>
                </c:pt>
                <c:pt idx="25">
                  <c:v>0.3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6-4345-81A9-69716BD85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195920"/>
        <c:axId val="1064199248"/>
      </c:scatterChart>
      <c:valAx>
        <c:axId val="106419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199248"/>
        <c:crosses val="autoZero"/>
        <c:crossBetween val="midCat"/>
      </c:valAx>
      <c:valAx>
        <c:axId val="1064199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19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Dynamique Lymphatique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Perso!$M$2:$M$27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0.3</c:v>
                </c:pt>
                <c:pt idx="2" formatCode="0.00">
                  <c:v>7.6136363636363641E-2</c:v>
                </c:pt>
                <c:pt idx="3">
                  <c:v>0.3</c:v>
                </c:pt>
                <c:pt idx="4">
                  <c:v>0.5</c:v>
                </c:pt>
                <c:pt idx="5">
                  <c:v>0.3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0.375</c:v>
                </c:pt>
                <c:pt idx="9">
                  <c:v>0.4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0.1</c:v>
                </c:pt>
                <c:pt idx="14">
                  <c:v>0.4</c:v>
                </c:pt>
                <c:pt idx="15" formatCode="General">
                  <c:v>0.1</c:v>
                </c:pt>
                <c:pt idx="16">
                  <c:v>0.3</c:v>
                </c:pt>
                <c:pt idx="17">
                  <c:v>0.3</c:v>
                </c:pt>
                <c:pt idx="18">
                  <c:v>0.1</c:v>
                </c:pt>
                <c:pt idx="19" formatCode="General">
                  <c:v>0.5</c:v>
                </c:pt>
                <c:pt idx="20">
                  <c:v>0.4</c:v>
                </c:pt>
                <c:pt idx="21" formatCode="General">
                  <c:v>0.2</c:v>
                </c:pt>
                <c:pt idx="22" formatCode="General">
                  <c:v>0.2</c:v>
                </c:pt>
                <c:pt idx="23">
                  <c:v>0.5</c:v>
                </c:pt>
                <c:pt idx="24" formatCode="General">
                  <c:v>0.1</c:v>
                </c:pt>
                <c:pt idx="25">
                  <c:v>0.4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E-4BA8-B958-47616E706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327408"/>
        <c:axId val="1141333232"/>
      </c:scatterChart>
      <c:valAx>
        <c:axId val="114132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1333232"/>
        <c:crosses val="autoZero"/>
        <c:crossBetween val="midCat"/>
      </c:valAx>
      <c:valAx>
        <c:axId val="114133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132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Organisé Brouillon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Perso!$N$2:$N$27</c:f>
              <c:numCache>
                <c:formatCode>_(* #,##0.00_);_(* \(#,##0.00\);_(* "-"??_);_(@_)</c:formatCode>
                <c:ptCount val="26"/>
                <c:pt idx="0" formatCode="General">
                  <c:v>0.4</c:v>
                </c:pt>
                <c:pt idx="1">
                  <c:v>0.7</c:v>
                </c:pt>
                <c:pt idx="2" formatCode="0.00">
                  <c:v>7.7272727272727271E-2</c:v>
                </c:pt>
                <c:pt idx="3">
                  <c:v>0.3</c:v>
                </c:pt>
                <c:pt idx="4">
                  <c:v>0.4</c:v>
                </c:pt>
                <c:pt idx="5">
                  <c:v>0.4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0.71590909090909094</c:v>
                </c:pt>
                <c:pt idx="9">
                  <c:v>0.4</c:v>
                </c:pt>
                <c:pt idx="10">
                  <c:v>0.1</c:v>
                </c:pt>
                <c:pt idx="11">
                  <c:v>0.5</c:v>
                </c:pt>
                <c:pt idx="12">
                  <c:v>0.3</c:v>
                </c:pt>
                <c:pt idx="13">
                  <c:v>0.2</c:v>
                </c:pt>
                <c:pt idx="14">
                  <c:v>0.2</c:v>
                </c:pt>
                <c:pt idx="15" formatCode="General">
                  <c:v>0.1</c:v>
                </c:pt>
                <c:pt idx="16">
                  <c:v>0.3</c:v>
                </c:pt>
                <c:pt idx="17">
                  <c:v>0.1</c:v>
                </c:pt>
                <c:pt idx="18">
                  <c:v>0.1</c:v>
                </c:pt>
                <c:pt idx="19" formatCode="General">
                  <c:v>0.2</c:v>
                </c:pt>
                <c:pt idx="20">
                  <c:v>0.7</c:v>
                </c:pt>
                <c:pt idx="21" formatCode="General">
                  <c:v>0.3</c:v>
                </c:pt>
                <c:pt idx="22" formatCode="General">
                  <c:v>0.8</c:v>
                </c:pt>
                <c:pt idx="23">
                  <c:v>0.8</c:v>
                </c:pt>
                <c:pt idx="24" formatCode="General">
                  <c:v>0.4</c:v>
                </c:pt>
                <c:pt idx="25">
                  <c:v>0.4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C8-4CEF-A930-7EF54D391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02160"/>
        <c:axId val="1064215056"/>
      </c:scatterChart>
      <c:valAx>
        <c:axId val="106420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15056"/>
        <c:crosses val="autoZero"/>
        <c:crossBetween val="midCat"/>
      </c:valAx>
      <c:valAx>
        <c:axId val="1064215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0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 impulsivité 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275153105861764E-2"/>
                  <c:y val="-0.237637795275590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'BIS-10'!$E$2:$E$27</c:f>
              <c:numCache>
                <c:formatCode>General</c:formatCode>
                <c:ptCount val="26"/>
                <c:pt idx="0">
                  <c:v>59</c:v>
                </c:pt>
                <c:pt idx="1">
                  <c:v>77</c:v>
                </c:pt>
                <c:pt idx="2">
                  <c:v>56</c:v>
                </c:pt>
                <c:pt idx="3">
                  <c:v>58</c:v>
                </c:pt>
                <c:pt idx="4">
                  <c:v>63</c:v>
                </c:pt>
                <c:pt idx="5">
                  <c:v>71</c:v>
                </c:pt>
                <c:pt idx="6">
                  <c:v>51</c:v>
                </c:pt>
                <c:pt idx="7">
                  <c:v>73</c:v>
                </c:pt>
                <c:pt idx="8">
                  <c:v>79</c:v>
                </c:pt>
                <c:pt idx="9">
                  <c:v>58</c:v>
                </c:pt>
                <c:pt idx="10">
                  <c:v>71</c:v>
                </c:pt>
                <c:pt idx="11">
                  <c:v>47</c:v>
                </c:pt>
                <c:pt idx="12">
                  <c:v>42</c:v>
                </c:pt>
                <c:pt idx="13">
                  <c:v>54</c:v>
                </c:pt>
                <c:pt idx="14">
                  <c:v>40</c:v>
                </c:pt>
                <c:pt idx="15">
                  <c:v>55</c:v>
                </c:pt>
                <c:pt idx="16">
                  <c:v>36</c:v>
                </c:pt>
                <c:pt idx="17">
                  <c:v>67</c:v>
                </c:pt>
                <c:pt idx="18">
                  <c:v>51</c:v>
                </c:pt>
                <c:pt idx="19">
                  <c:v>52</c:v>
                </c:pt>
                <c:pt idx="20">
                  <c:v>68</c:v>
                </c:pt>
                <c:pt idx="21">
                  <c:v>37</c:v>
                </c:pt>
                <c:pt idx="22">
                  <c:v>37</c:v>
                </c:pt>
                <c:pt idx="23">
                  <c:v>47</c:v>
                </c:pt>
                <c:pt idx="24">
                  <c:v>63</c:v>
                </c:pt>
                <c:pt idx="25">
                  <c:v>56</c:v>
                </c:pt>
              </c:numCache>
            </c:numRef>
          </c:xVal>
          <c:yVal>
            <c:numRef>
              <c:f>'BIS-10'!$F$2:$F$27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67-499B-811D-34E8688C7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184288"/>
        <c:axId val="868185120"/>
      </c:scatterChart>
      <c:valAx>
        <c:axId val="86818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8185120"/>
        <c:crosses val="autoZero"/>
        <c:crossBetween val="midCat"/>
      </c:valAx>
      <c:valAx>
        <c:axId val="868185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818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Habile Maladroit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72528433945757"/>
                  <c:y val="0.285319699620880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Perso!$O$2:$O$27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0.5</c:v>
                </c:pt>
                <c:pt idx="2" formatCode="0.00">
                  <c:v>2.8409090909090908E-2</c:v>
                </c:pt>
                <c:pt idx="3">
                  <c:v>0.3</c:v>
                </c:pt>
                <c:pt idx="4">
                  <c:v>0.6</c:v>
                </c:pt>
                <c:pt idx="5">
                  <c:v>0.4</c:v>
                </c:pt>
                <c:pt idx="6">
                  <c:v>0.1</c:v>
                </c:pt>
                <c:pt idx="7">
                  <c:v>0.5</c:v>
                </c:pt>
                <c:pt idx="8" formatCode="0.00">
                  <c:v>0.43181818181818182</c:v>
                </c:pt>
                <c:pt idx="9">
                  <c:v>0.6</c:v>
                </c:pt>
                <c:pt idx="10">
                  <c:v>0.2</c:v>
                </c:pt>
                <c:pt idx="11">
                  <c:v>0.2</c:v>
                </c:pt>
                <c:pt idx="12">
                  <c:v>0.6</c:v>
                </c:pt>
                <c:pt idx="13">
                  <c:v>0.2</c:v>
                </c:pt>
                <c:pt idx="14">
                  <c:v>0.3</c:v>
                </c:pt>
                <c:pt idx="15" formatCode="General">
                  <c:v>0.2</c:v>
                </c:pt>
                <c:pt idx="16">
                  <c:v>0.3</c:v>
                </c:pt>
                <c:pt idx="17">
                  <c:v>0.5</c:v>
                </c:pt>
                <c:pt idx="18">
                  <c:v>0.4</c:v>
                </c:pt>
                <c:pt idx="19" formatCode="General">
                  <c:v>0.8</c:v>
                </c:pt>
                <c:pt idx="20">
                  <c:v>0.7</c:v>
                </c:pt>
                <c:pt idx="21" formatCode="General">
                  <c:v>0.8</c:v>
                </c:pt>
                <c:pt idx="22" formatCode="General">
                  <c:v>0.3</c:v>
                </c:pt>
                <c:pt idx="23">
                  <c:v>0.6</c:v>
                </c:pt>
                <c:pt idx="24" formatCode="General">
                  <c:v>0.3</c:v>
                </c:pt>
                <c:pt idx="25">
                  <c:v>0.7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5-4EFB-815C-C849CC6F8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713600"/>
        <c:axId val="1177714016"/>
      </c:scatterChart>
      <c:valAx>
        <c:axId val="117771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7714016"/>
        <c:crosses val="autoZero"/>
        <c:crossBetween val="midCat"/>
      </c:valAx>
      <c:valAx>
        <c:axId val="117771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771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Prident</a:t>
            </a:r>
            <a:r>
              <a:rPr lang="fr-FR" baseline="0"/>
              <a:t> Maladroit / </a:t>
            </a:r>
            <a:r>
              <a:rPr lang="fr-FR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Perso!$P$2:$P$27</c:f>
              <c:numCache>
                <c:formatCode>_(* #,##0.00_);_(* \(#,##0.00\);_(* "-"??_);_(@_)</c:formatCode>
                <c:ptCount val="26"/>
                <c:pt idx="0" formatCode="General">
                  <c:v>0.7</c:v>
                </c:pt>
                <c:pt idx="1">
                  <c:v>0.4</c:v>
                </c:pt>
                <c:pt idx="2" formatCode="0.00">
                  <c:v>3.2954545454545452E-2</c:v>
                </c:pt>
                <c:pt idx="3">
                  <c:v>0.3</c:v>
                </c:pt>
                <c:pt idx="4">
                  <c:v>0.4</c:v>
                </c:pt>
                <c:pt idx="5">
                  <c:v>0.3</c:v>
                </c:pt>
                <c:pt idx="6">
                  <c:v>0.1</c:v>
                </c:pt>
                <c:pt idx="7">
                  <c:v>0.8</c:v>
                </c:pt>
                <c:pt idx="8" formatCode="0.00">
                  <c:v>0.39772727272727271</c:v>
                </c:pt>
                <c:pt idx="9">
                  <c:v>0.5</c:v>
                </c:pt>
                <c:pt idx="10">
                  <c:v>0.6</c:v>
                </c:pt>
                <c:pt idx="11">
                  <c:v>0.5</c:v>
                </c:pt>
                <c:pt idx="12">
                  <c:v>0.8</c:v>
                </c:pt>
                <c:pt idx="13">
                  <c:v>0.4</c:v>
                </c:pt>
                <c:pt idx="14">
                  <c:v>0.2</c:v>
                </c:pt>
                <c:pt idx="15" formatCode="General">
                  <c:v>0.7</c:v>
                </c:pt>
                <c:pt idx="16">
                  <c:v>0.5</c:v>
                </c:pt>
                <c:pt idx="17">
                  <c:v>0.4</c:v>
                </c:pt>
                <c:pt idx="18">
                  <c:v>0.4</c:v>
                </c:pt>
                <c:pt idx="19" formatCode="General">
                  <c:v>0.4</c:v>
                </c:pt>
                <c:pt idx="20">
                  <c:v>0.5</c:v>
                </c:pt>
                <c:pt idx="21" formatCode="General">
                  <c:v>0.8</c:v>
                </c:pt>
                <c:pt idx="22" formatCode="General">
                  <c:v>0.5</c:v>
                </c:pt>
                <c:pt idx="23">
                  <c:v>0.2</c:v>
                </c:pt>
                <c:pt idx="24" formatCode="General">
                  <c:v>0.3</c:v>
                </c:pt>
                <c:pt idx="25">
                  <c:v>0.2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E-4A2A-878C-C5558297E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24208"/>
        <c:axId val="1064224624"/>
      </c:scatterChart>
      <c:valAx>
        <c:axId val="106422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24624"/>
        <c:crosses val="autoZero"/>
        <c:crossBetween val="midCat"/>
      </c:valAx>
      <c:valAx>
        <c:axId val="1064224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2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Lent Vif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Perso!$Q$2:$Q$27</c:f>
              <c:numCache>
                <c:formatCode>_(* #,##0.00_);_(* \(#,##0.00\);_(* "-"??_);_(@_)</c:formatCode>
                <c:ptCount val="26"/>
                <c:pt idx="0" formatCode="General">
                  <c:v>0.7</c:v>
                </c:pt>
                <c:pt idx="1">
                  <c:v>0.7</c:v>
                </c:pt>
                <c:pt idx="2" formatCode="0.00">
                  <c:v>4.2045454545454546E-2</c:v>
                </c:pt>
                <c:pt idx="3">
                  <c:v>0.8</c:v>
                </c:pt>
                <c:pt idx="4">
                  <c:v>0.8</c:v>
                </c:pt>
                <c:pt idx="5">
                  <c:v>0.9</c:v>
                </c:pt>
                <c:pt idx="6">
                  <c:v>0.7</c:v>
                </c:pt>
                <c:pt idx="7">
                  <c:v>0.9</c:v>
                </c:pt>
                <c:pt idx="8" formatCode="0.00">
                  <c:v>0.48863636363636365</c:v>
                </c:pt>
                <c:pt idx="9">
                  <c:v>0.5</c:v>
                </c:pt>
                <c:pt idx="10">
                  <c:v>0.8</c:v>
                </c:pt>
                <c:pt idx="11">
                  <c:v>0.9</c:v>
                </c:pt>
                <c:pt idx="12">
                  <c:v>0.9</c:v>
                </c:pt>
                <c:pt idx="13">
                  <c:v>0.8</c:v>
                </c:pt>
                <c:pt idx="14">
                  <c:v>0.7</c:v>
                </c:pt>
                <c:pt idx="15" formatCode="General">
                  <c:v>1</c:v>
                </c:pt>
                <c:pt idx="16">
                  <c:v>0.6</c:v>
                </c:pt>
                <c:pt idx="17">
                  <c:v>0.6</c:v>
                </c:pt>
                <c:pt idx="18">
                  <c:v>0.8</c:v>
                </c:pt>
                <c:pt idx="19" formatCode="General">
                  <c:v>0.6</c:v>
                </c:pt>
                <c:pt idx="20">
                  <c:v>0.4</c:v>
                </c:pt>
                <c:pt idx="21" formatCode="General">
                  <c:v>0.9</c:v>
                </c:pt>
                <c:pt idx="22" formatCode="General">
                  <c:v>0.9</c:v>
                </c:pt>
                <c:pt idx="23">
                  <c:v>0.6</c:v>
                </c:pt>
                <c:pt idx="24" formatCode="General">
                  <c:v>0.9</c:v>
                </c:pt>
                <c:pt idx="25">
                  <c:v>0.6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80-43F8-B8D6-612F24216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200688"/>
        <c:axId val="1005201104"/>
      </c:scatterChart>
      <c:valAx>
        <c:axId val="100520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5201104"/>
        <c:crosses val="autoZero"/>
        <c:crossBetween val="midCat"/>
      </c:valAx>
      <c:valAx>
        <c:axId val="1005201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520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Soigné</a:t>
            </a:r>
            <a:r>
              <a:rPr lang="fr-FR" baseline="0"/>
              <a:t> Négligé / </a:t>
            </a:r>
            <a:r>
              <a:rPr lang="fr-FR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Perso!$S$2:$S$27</c:f>
              <c:numCache>
                <c:formatCode>_(* #,##0.00_);_(* \(#,##0.00\);_(* "-"??_);_(@_)</c:formatCode>
                <c:ptCount val="26"/>
                <c:pt idx="0" formatCode="General">
                  <c:v>0.6</c:v>
                </c:pt>
                <c:pt idx="1">
                  <c:v>0.2</c:v>
                </c:pt>
                <c:pt idx="2" formatCode="0.00">
                  <c:v>3.4090909090909088E-2</c:v>
                </c:pt>
                <c:pt idx="3">
                  <c:v>0.4</c:v>
                </c:pt>
                <c:pt idx="4">
                  <c:v>0.5</c:v>
                </c:pt>
                <c:pt idx="5">
                  <c:v>0.2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0.20454545454545456</c:v>
                </c:pt>
                <c:pt idx="9">
                  <c:v>0.3</c:v>
                </c:pt>
                <c:pt idx="10">
                  <c:v>0.3</c:v>
                </c:pt>
                <c:pt idx="11">
                  <c:v>0.4</c:v>
                </c:pt>
                <c:pt idx="12">
                  <c:v>0.2</c:v>
                </c:pt>
                <c:pt idx="13">
                  <c:v>0.6</c:v>
                </c:pt>
                <c:pt idx="14">
                  <c:v>0.3</c:v>
                </c:pt>
                <c:pt idx="15" formatCode="General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0.4</c:v>
                </c:pt>
                <c:pt idx="19" formatCode="General">
                  <c:v>0.3</c:v>
                </c:pt>
                <c:pt idx="20">
                  <c:v>0.4</c:v>
                </c:pt>
                <c:pt idx="21" formatCode="General">
                  <c:v>0.2</c:v>
                </c:pt>
                <c:pt idx="22" formatCode="General">
                  <c:v>0.3</c:v>
                </c:pt>
                <c:pt idx="23">
                  <c:v>0.4</c:v>
                </c:pt>
                <c:pt idx="24" formatCode="General">
                  <c:v>0.4</c:v>
                </c:pt>
                <c:pt idx="25">
                  <c:v>0.4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5-441F-916D-0A74E8C53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490096"/>
        <c:axId val="1172488432"/>
      </c:scatterChart>
      <c:valAx>
        <c:axId val="117249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488432"/>
        <c:crosses val="autoZero"/>
        <c:crossBetween val="midCat"/>
      </c:valAx>
      <c:valAx>
        <c:axId val="1172488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49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 retard Ponctuel  /VMN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22020997375328"/>
                  <c:y val="0.280542796733741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Perso!$T$2:$T$27</c:f>
              <c:numCache>
                <c:formatCode>_(* #,##0.00_);_(* \(#,##0.00\);_(* "-"??_);_(@_)</c:formatCode>
                <c:ptCount val="26"/>
                <c:pt idx="0" formatCode="General">
                  <c:v>0.8</c:v>
                </c:pt>
                <c:pt idx="1">
                  <c:v>1</c:v>
                </c:pt>
                <c:pt idx="2" formatCode="0.00">
                  <c:v>9.6590909090909088E-2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1</c:v>
                </c:pt>
                <c:pt idx="7">
                  <c:v>1</c:v>
                </c:pt>
                <c:pt idx="8" formatCode="0.00">
                  <c:v>0.40909090909090912</c:v>
                </c:pt>
                <c:pt idx="9">
                  <c:v>0.9</c:v>
                </c:pt>
                <c:pt idx="10">
                  <c:v>0.9</c:v>
                </c:pt>
                <c:pt idx="11">
                  <c:v>0.6</c:v>
                </c:pt>
                <c:pt idx="12">
                  <c:v>0.9</c:v>
                </c:pt>
                <c:pt idx="13">
                  <c:v>1</c:v>
                </c:pt>
                <c:pt idx="14">
                  <c:v>1</c:v>
                </c:pt>
                <c:pt idx="15" formatCode="General">
                  <c:v>0.9</c:v>
                </c:pt>
                <c:pt idx="16">
                  <c:v>0.8</c:v>
                </c:pt>
                <c:pt idx="17">
                  <c:v>1</c:v>
                </c:pt>
                <c:pt idx="18">
                  <c:v>0.9</c:v>
                </c:pt>
                <c:pt idx="19" formatCode="General">
                  <c:v>0.6</c:v>
                </c:pt>
                <c:pt idx="20">
                  <c:v>0.7</c:v>
                </c:pt>
                <c:pt idx="21" formatCode="General">
                  <c:v>0.2</c:v>
                </c:pt>
                <c:pt idx="22" formatCode="General">
                  <c:v>0.5</c:v>
                </c:pt>
                <c:pt idx="23">
                  <c:v>0.9</c:v>
                </c:pt>
                <c:pt idx="24" formatCode="General">
                  <c:v>0.8</c:v>
                </c:pt>
                <c:pt idx="25">
                  <c:v>0.5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E-48FC-8346-DC70F0F43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18848"/>
        <c:axId val="935838816"/>
      </c:scatterChart>
      <c:valAx>
        <c:axId val="93581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838816"/>
        <c:crosses val="autoZero"/>
        <c:crossBetween val="midCat"/>
      </c:valAx>
      <c:valAx>
        <c:axId val="93583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81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Equilibré Instable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Perso!$U$2:$U$27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0.5</c:v>
                </c:pt>
                <c:pt idx="2" formatCode="0.00">
                  <c:v>0.05</c:v>
                </c:pt>
                <c:pt idx="3">
                  <c:v>0.6</c:v>
                </c:pt>
                <c:pt idx="4">
                  <c:v>0.9</c:v>
                </c:pt>
                <c:pt idx="5">
                  <c:v>0.2</c:v>
                </c:pt>
                <c:pt idx="6">
                  <c:v>0.1</c:v>
                </c:pt>
                <c:pt idx="7">
                  <c:v>0.1</c:v>
                </c:pt>
                <c:pt idx="8" formatCode="0.00">
                  <c:v>9.0909090909090912E-2</c:v>
                </c:pt>
                <c:pt idx="9">
                  <c:v>0.4</c:v>
                </c:pt>
                <c:pt idx="10">
                  <c:v>0.1</c:v>
                </c:pt>
                <c:pt idx="11">
                  <c:v>0.3</c:v>
                </c:pt>
                <c:pt idx="12">
                  <c:v>0.8</c:v>
                </c:pt>
                <c:pt idx="13">
                  <c:v>0.3</c:v>
                </c:pt>
                <c:pt idx="14">
                  <c:v>0.2</c:v>
                </c:pt>
                <c:pt idx="15" formatCode="General">
                  <c:v>0.3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 formatCode="General">
                  <c:v>0.3</c:v>
                </c:pt>
                <c:pt idx="20">
                  <c:v>0.6</c:v>
                </c:pt>
                <c:pt idx="21" formatCode="General">
                  <c:v>0.3</c:v>
                </c:pt>
                <c:pt idx="22" formatCode="General">
                  <c:v>0.2</c:v>
                </c:pt>
                <c:pt idx="23">
                  <c:v>0.4</c:v>
                </c:pt>
                <c:pt idx="24" formatCode="General">
                  <c:v>0.9</c:v>
                </c:pt>
                <c:pt idx="25">
                  <c:v>0.3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69-427A-8F9F-4F4A0D985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997968"/>
        <c:axId val="1269003376"/>
      </c:scatterChart>
      <c:valAx>
        <c:axId val="126899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9003376"/>
        <c:crosses val="autoZero"/>
        <c:crossBetween val="midCat"/>
      </c:valAx>
      <c:valAx>
        <c:axId val="126900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899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Minutieux</a:t>
            </a:r>
            <a:r>
              <a:rPr lang="fr-FR" baseline="0"/>
              <a:t> Grossier / </a:t>
            </a:r>
            <a:r>
              <a:rPr lang="fr-FR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030621172353459E-3"/>
                  <c:y val="0.234697798191892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Perso!$V$2:$V$27</c:f>
              <c:numCache>
                <c:formatCode>_(* #,##0.00_);_(* \(#,##0.00\);_(* "-"??_);_(@_)</c:formatCode>
                <c:ptCount val="26"/>
                <c:pt idx="0" formatCode="General">
                  <c:v>0.5</c:v>
                </c:pt>
                <c:pt idx="1">
                  <c:v>0.2</c:v>
                </c:pt>
                <c:pt idx="2" formatCode="0.00">
                  <c:v>5.113636363636364E-2</c:v>
                </c:pt>
                <c:pt idx="3">
                  <c:v>0.4</c:v>
                </c:pt>
                <c:pt idx="4">
                  <c:v>0.7</c:v>
                </c:pt>
                <c:pt idx="5">
                  <c:v>0.2</c:v>
                </c:pt>
                <c:pt idx="6">
                  <c:v>0.1</c:v>
                </c:pt>
                <c:pt idx="7">
                  <c:v>0.3</c:v>
                </c:pt>
                <c:pt idx="8" formatCode="0.00">
                  <c:v>9.0909090909090912E-2</c:v>
                </c:pt>
                <c:pt idx="9">
                  <c:v>0.3</c:v>
                </c:pt>
                <c:pt idx="10">
                  <c:v>0.2</c:v>
                </c:pt>
                <c:pt idx="11">
                  <c:v>0.2</c:v>
                </c:pt>
                <c:pt idx="12">
                  <c:v>0.5</c:v>
                </c:pt>
                <c:pt idx="13">
                  <c:v>0.3</c:v>
                </c:pt>
                <c:pt idx="14">
                  <c:v>0.3</c:v>
                </c:pt>
                <c:pt idx="15" formatCode="General">
                  <c:v>0.2</c:v>
                </c:pt>
                <c:pt idx="16">
                  <c:v>0.1</c:v>
                </c:pt>
                <c:pt idx="17">
                  <c:v>0.2</c:v>
                </c:pt>
                <c:pt idx="18">
                  <c:v>0.3</c:v>
                </c:pt>
                <c:pt idx="19" formatCode="General">
                  <c:v>0.4</c:v>
                </c:pt>
                <c:pt idx="20">
                  <c:v>0.4</c:v>
                </c:pt>
                <c:pt idx="21" formatCode="General">
                  <c:v>0.5</c:v>
                </c:pt>
                <c:pt idx="22" formatCode="General">
                  <c:v>0.3</c:v>
                </c:pt>
                <c:pt idx="23">
                  <c:v>0.2</c:v>
                </c:pt>
                <c:pt idx="24" formatCode="General">
                  <c:v>0.3</c:v>
                </c:pt>
                <c:pt idx="25">
                  <c:v>0.5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7-4B33-84A9-F75CD4314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690720"/>
        <c:axId val="1177709440"/>
      </c:scatterChart>
      <c:valAx>
        <c:axId val="117769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7709440"/>
        <c:crosses val="autoZero"/>
        <c:crossBetween val="midCat"/>
      </c:valAx>
      <c:valAx>
        <c:axId val="1177709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769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Extraverti Introverti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910454943132111"/>
                  <c:y val="-0.17625583260425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Perso!$W$2:$W$27</c:f>
              <c:numCache>
                <c:formatCode>_(* #,##0.00_);_(* \(#,##0.00\);_(* "-"??_);_(@_)</c:formatCode>
                <c:ptCount val="26"/>
                <c:pt idx="0" formatCode="General">
                  <c:v>0.5</c:v>
                </c:pt>
                <c:pt idx="1">
                  <c:v>0.5</c:v>
                </c:pt>
                <c:pt idx="2" formatCode="0.00">
                  <c:v>9.4318181818181829E-2</c:v>
                </c:pt>
                <c:pt idx="3">
                  <c:v>0.2</c:v>
                </c:pt>
                <c:pt idx="4">
                  <c:v>0.8</c:v>
                </c:pt>
                <c:pt idx="5">
                  <c:v>0.6</c:v>
                </c:pt>
                <c:pt idx="6">
                  <c:v>0.1</c:v>
                </c:pt>
                <c:pt idx="7">
                  <c:v>0.9</c:v>
                </c:pt>
                <c:pt idx="8" formatCode="0.00">
                  <c:v>0.30681818181818182</c:v>
                </c:pt>
                <c:pt idx="9">
                  <c:v>0.8</c:v>
                </c:pt>
                <c:pt idx="10">
                  <c:v>0.4</c:v>
                </c:pt>
                <c:pt idx="11">
                  <c:v>0.5</c:v>
                </c:pt>
                <c:pt idx="12">
                  <c:v>0.4</c:v>
                </c:pt>
                <c:pt idx="13">
                  <c:v>0.2</c:v>
                </c:pt>
                <c:pt idx="14">
                  <c:v>0.6</c:v>
                </c:pt>
                <c:pt idx="15" formatCode="General">
                  <c:v>0.1</c:v>
                </c:pt>
                <c:pt idx="16">
                  <c:v>0.7</c:v>
                </c:pt>
                <c:pt idx="17">
                  <c:v>0.2</c:v>
                </c:pt>
                <c:pt idx="18">
                  <c:v>0.5</c:v>
                </c:pt>
                <c:pt idx="19" formatCode="General">
                  <c:v>0.5</c:v>
                </c:pt>
                <c:pt idx="20">
                  <c:v>0.5</c:v>
                </c:pt>
                <c:pt idx="21" formatCode="General">
                  <c:v>0.1</c:v>
                </c:pt>
                <c:pt idx="22" formatCode="General">
                  <c:v>0.5</c:v>
                </c:pt>
                <c:pt idx="23">
                  <c:v>0.8</c:v>
                </c:pt>
                <c:pt idx="24" formatCode="General">
                  <c:v>0.5</c:v>
                </c:pt>
                <c:pt idx="25">
                  <c:v>0.2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A-47A3-836F-AAD94AFA1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060624"/>
        <c:axId val="1076065200"/>
      </c:scatterChart>
      <c:valAx>
        <c:axId val="107606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6065200"/>
        <c:crosses val="autoZero"/>
        <c:crossBetween val="midCat"/>
      </c:valAx>
      <c:valAx>
        <c:axId val="1076065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606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Agréable Peu agréable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Perso!$X$2:$X$27</c:f>
              <c:numCache>
                <c:formatCode>_(* #,##0.00_);_(* \(#,##0.00\);_(* "-"??_);_(@_)</c:formatCode>
                <c:ptCount val="26"/>
                <c:pt idx="0" formatCode="General">
                  <c:v>0.4</c:v>
                </c:pt>
                <c:pt idx="1">
                  <c:v>0.3</c:v>
                </c:pt>
                <c:pt idx="2" formatCode="0.00">
                  <c:v>6.136363636363637E-2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0.1</c:v>
                </c:pt>
                <c:pt idx="7">
                  <c:v>0.2</c:v>
                </c:pt>
                <c:pt idx="8" formatCode="0.00">
                  <c:v>0.28409090909090912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0.2</c:v>
                </c:pt>
                <c:pt idx="14">
                  <c:v>0.3</c:v>
                </c:pt>
                <c:pt idx="15" formatCode="General">
                  <c:v>0.3</c:v>
                </c:pt>
                <c:pt idx="16">
                  <c:v>0.1</c:v>
                </c:pt>
                <c:pt idx="17">
                  <c:v>0.2</c:v>
                </c:pt>
                <c:pt idx="18">
                  <c:v>0.2</c:v>
                </c:pt>
                <c:pt idx="19" formatCode="General">
                  <c:v>0.3</c:v>
                </c:pt>
                <c:pt idx="20">
                  <c:v>0.3</c:v>
                </c:pt>
                <c:pt idx="21" formatCode="General">
                  <c:v>0.2</c:v>
                </c:pt>
                <c:pt idx="22" formatCode="General">
                  <c:v>0.1</c:v>
                </c:pt>
                <c:pt idx="23">
                  <c:v>0.6</c:v>
                </c:pt>
                <c:pt idx="24" formatCode="General">
                  <c:v>0.3</c:v>
                </c:pt>
                <c:pt idx="25">
                  <c:v>0.3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B-42E2-BC1D-F2C1841C0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533440"/>
        <c:axId val="1107543424"/>
      </c:scatterChart>
      <c:valAx>
        <c:axId val="110753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7543424"/>
        <c:crosses val="autoZero"/>
        <c:crossBetween val="midCat"/>
      </c:valAx>
      <c:valAx>
        <c:axId val="1107543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75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Stable Instable émotionnellement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Perso!$Y$2:$Y$27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0.4</c:v>
                </c:pt>
                <c:pt idx="2" formatCode="0.00">
                  <c:v>8.8636363636363638E-2</c:v>
                </c:pt>
                <c:pt idx="3">
                  <c:v>0.8</c:v>
                </c:pt>
                <c:pt idx="4">
                  <c:v>1</c:v>
                </c:pt>
                <c:pt idx="5">
                  <c:v>0.3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0.64772727272727271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0.8</c:v>
                </c:pt>
                <c:pt idx="13">
                  <c:v>0.4</c:v>
                </c:pt>
                <c:pt idx="14">
                  <c:v>0.2</c:v>
                </c:pt>
                <c:pt idx="15" formatCode="General">
                  <c:v>0.4</c:v>
                </c:pt>
                <c:pt idx="16">
                  <c:v>0.4</c:v>
                </c:pt>
                <c:pt idx="17">
                  <c:v>0.5</c:v>
                </c:pt>
                <c:pt idx="18">
                  <c:v>0.8</c:v>
                </c:pt>
                <c:pt idx="19" formatCode="General">
                  <c:v>0.2</c:v>
                </c:pt>
                <c:pt idx="20">
                  <c:v>0.7</c:v>
                </c:pt>
                <c:pt idx="21" formatCode="General">
                  <c:v>0.4</c:v>
                </c:pt>
                <c:pt idx="22" formatCode="General">
                  <c:v>0.1</c:v>
                </c:pt>
                <c:pt idx="23">
                  <c:v>0.8</c:v>
                </c:pt>
                <c:pt idx="24" formatCode="General">
                  <c:v>0.9</c:v>
                </c:pt>
                <c:pt idx="25">
                  <c:v>0.5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EA-4FE3-B9CF-7272491D8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37152"/>
        <c:axId val="935840064"/>
      </c:scatterChart>
      <c:valAx>
        <c:axId val="93583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840064"/>
        <c:crosses val="autoZero"/>
        <c:crossBetween val="midCat"/>
      </c:valAx>
      <c:valAx>
        <c:axId val="935840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83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Impulsivité cognitive/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06277340332459"/>
                  <c:y val="-0.1662820793234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'BIS-10'!$C$2:$C$27</c:f>
              <c:numCache>
                <c:formatCode>General</c:formatCode>
                <c:ptCount val="26"/>
                <c:pt idx="0">
                  <c:v>22</c:v>
                </c:pt>
                <c:pt idx="1">
                  <c:v>27</c:v>
                </c:pt>
                <c:pt idx="2">
                  <c:v>18</c:v>
                </c:pt>
                <c:pt idx="3">
                  <c:v>23</c:v>
                </c:pt>
                <c:pt idx="4">
                  <c:v>21</c:v>
                </c:pt>
                <c:pt idx="5">
                  <c:v>25</c:v>
                </c:pt>
                <c:pt idx="6">
                  <c:v>16</c:v>
                </c:pt>
                <c:pt idx="7">
                  <c:v>26</c:v>
                </c:pt>
                <c:pt idx="8">
                  <c:v>34</c:v>
                </c:pt>
                <c:pt idx="9">
                  <c:v>25</c:v>
                </c:pt>
                <c:pt idx="10">
                  <c:v>24</c:v>
                </c:pt>
                <c:pt idx="11">
                  <c:v>16</c:v>
                </c:pt>
                <c:pt idx="12">
                  <c:v>11</c:v>
                </c:pt>
                <c:pt idx="13">
                  <c:v>22</c:v>
                </c:pt>
                <c:pt idx="14">
                  <c:v>15</c:v>
                </c:pt>
                <c:pt idx="15">
                  <c:v>18</c:v>
                </c:pt>
                <c:pt idx="16">
                  <c:v>13</c:v>
                </c:pt>
                <c:pt idx="17">
                  <c:v>26</c:v>
                </c:pt>
                <c:pt idx="18">
                  <c:v>17</c:v>
                </c:pt>
                <c:pt idx="19">
                  <c:v>20</c:v>
                </c:pt>
                <c:pt idx="20">
                  <c:v>20</c:v>
                </c:pt>
                <c:pt idx="21">
                  <c:v>14</c:v>
                </c:pt>
                <c:pt idx="22">
                  <c:v>10</c:v>
                </c:pt>
                <c:pt idx="23">
                  <c:v>14</c:v>
                </c:pt>
                <c:pt idx="24">
                  <c:v>22</c:v>
                </c:pt>
                <c:pt idx="25">
                  <c:v>17</c:v>
                </c:pt>
              </c:numCache>
            </c:numRef>
          </c:xVal>
          <c:yVal>
            <c:numRef>
              <c:f>'BIS-10'!$F$2:$F$27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5-48EE-A3BE-C93B121DF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696496"/>
        <c:axId val="528694832"/>
      </c:scatterChart>
      <c:valAx>
        <c:axId val="52869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94832"/>
        <c:crosses val="autoZero"/>
        <c:crossBetween val="midCat"/>
      </c:valAx>
      <c:valAx>
        <c:axId val="528694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9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Ouverture Fermeture à</a:t>
            </a:r>
            <a:r>
              <a:rPr lang="en-US" baseline="0"/>
              <a:t> l'éxpérience / </a:t>
            </a:r>
            <a:r>
              <a:rPr lang="en-US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914523184601923"/>
                  <c:y val="0.381220472440944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Perso!$Z$2:$Z$27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0.2</c:v>
                </c:pt>
                <c:pt idx="2" formatCode="0.00">
                  <c:v>1.4772727272727272E-2</c:v>
                </c:pt>
                <c:pt idx="3">
                  <c:v>0.1</c:v>
                </c:pt>
                <c:pt idx="4">
                  <c:v>0.3</c:v>
                </c:pt>
                <c:pt idx="5">
                  <c:v>0.4</c:v>
                </c:pt>
                <c:pt idx="6">
                  <c:v>0.1</c:v>
                </c:pt>
                <c:pt idx="7">
                  <c:v>0.3</c:v>
                </c:pt>
                <c:pt idx="8" formatCode="0.00">
                  <c:v>5.6818181818181816E-2</c:v>
                </c:pt>
                <c:pt idx="9">
                  <c:v>0.2</c:v>
                </c:pt>
                <c:pt idx="10">
                  <c:v>0.1</c:v>
                </c:pt>
                <c:pt idx="11">
                  <c:v>0.3</c:v>
                </c:pt>
                <c:pt idx="12">
                  <c:v>0.2</c:v>
                </c:pt>
                <c:pt idx="13">
                  <c:v>0.2</c:v>
                </c:pt>
                <c:pt idx="14">
                  <c:v>0.1</c:v>
                </c:pt>
                <c:pt idx="15" formatCode="General">
                  <c:v>0.2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 formatCode="General">
                  <c:v>0.1</c:v>
                </c:pt>
                <c:pt idx="20">
                  <c:v>0.5</c:v>
                </c:pt>
                <c:pt idx="21" formatCode="General">
                  <c:v>0.2</c:v>
                </c:pt>
                <c:pt idx="22" formatCode="General">
                  <c:v>0.1</c:v>
                </c:pt>
                <c:pt idx="23">
                  <c:v>0.4</c:v>
                </c:pt>
                <c:pt idx="24" formatCode="General">
                  <c:v>0.1</c:v>
                </c:pt>
                <c:pt idx="25">
                  <c:v>0.3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F-4D5D-9E20-A5246AF8E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048944"/>
        <c:axId val="1172069744"/>
      </c:scatterChart>
      <c:valAx>
        <c:axId val="117204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069744"/>
        <c:crosses val="autoZero"/>
        <c:crossBetween val="midCat"/>
      </c:valAx>
      <c:valAx>
        <c:axId val="1172069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04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Non-plannification/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437292382550078"/>
                  <c:y val="0.176526174270878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'BIS-10'!$D$2:$D$27</c:f>
              <c:numCache>
                <c:formatCode>General</c:formatCode>
                <c:ptCount val="26"/>
                <c:pt idx="0">
                  <c:v>22</c:v>
                </c:pt>
                <c:pt idx="1">
                  <c:v>23</c:v>
                </c:pt>
                <c:pt idx="2">
                  <c:v>26</c:v>
                </c:pt>
                <c:pt idx="3">
                  <c:v>14</c:v>
                </c:pt>
                <c:pt idx="4">
                  <c:v>24</c:v>
                </c:pt>
                <c:pt idx="5">
                  <c:v>22</c:v>
                </c:pt>
                <c:pt idx="6">
                  <c:v>14</c:v>
                </c:pt>
                <c:pt idx="7">
                  <c:v>20</c:v>
                </c:pt>
                <c:pt idx="8">
                  <c:v>24</c:v>
                </c:pt>
                <c:pt idx="9">
                  <c:v>6</c:v>
                </c:pt>
                <c:pt idx="10">
                  <c:v>19</c:v>
                </c:pt>
                <c:pt idx="11">
                  <c:v>17</c:v>
                </c:pt>
                <c:pt idx="12">
                  <c:v>15</c:v>
                </c:pt>
                <c:pt idx="13">
                  <c:v>15</c:v>
                </c:pt>
                <c:pt idx="14">
                  <c:v>13</c:v>
                </c:pt>
                <c:pt idx="15">
                  <c:v>23</c:v>
                </c:pt>
                <c:pt idx="16">
                  <c:v>10</c:v>
                </c:pt>
                <c:pt idx="17">
                  <c:v>24</c:v>
                </c:pt>
                <c:pt idx="18">
                  <c:v>19</c:v>
                </c:pt>
                <c:pt idx="19">
                  <c:v>14</c:v>
                </c:pt>
                <c:pt idx="20">
                  <c:v>22</c:v>
                </c:pt>
                <c:pt idx="21">
                  <c:v>5</c:v>
                </c:pt>
                <c:pt idx="22">
                  <c:v>10</c:v>
                </c:pt>
                <c:pt idx="23">
                  <c:v>18</c:v>
                </c:pt>
                <c:pt idx="24">
                  <c:v>20</c:v>
                </c:pt>
                <c:pt idx="25">
                  <c:v>22</c:v>
                </c:pt>
              </c:numCache>
            </c:numRef>
          </c:xVal>
          <c:yVal>
            <c:numRef>
              <c:f>'BIS-10'!$F$2:$F$27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7-4FD6-BDE9-9CD3274A2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251440"/>
        <c:axId val="873249360"/>
      </c:scatterChart>
      <c:valAx>
        <c:axId val="87325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3249360"/>
        <c:crosses val="autoZero"/>
        <c:crossBetween val="midCat"/>
      </c:valAx>
      <c:valAx>
        <c:axId val="87324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325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Tendance à l'ennui 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B9E-49B8-B54B-3A12DD0DBEB6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dPt>
            <c:idx val="2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499212598425194"/>
                  <c:y val="-6.32462088072324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BPS!$B$4:$B$26</c:f>
              <c:numCache>
                <c:formatCode>General</c:formatCode>
                <c:ptCount val="23"/>
                <c:pt idx="1">
                  <c:v>121</c:v>
                </c:pt>
                <c:pt idx="2">
                  <c:v>119</c:v>
                </c:pt>
                <c:pt idx="3">
                  <c:v>104</c:v>
                </c:pt>
                <c:pt idx="4">
                  <c:v>91</c:v>
                </c:pt>
                <c:pt idx="5">
                  <c:v>116</c:v>
                </c:pt>
                <c:pt idx="6">
                  <c:v>104</c:v>
                </c:pt>
                <c:pt idx="7">
                  <c:v>77</c:v>
                </c:pt>
                <c:pt idx="8">
                  <c:v>95</c:v>
                </c:pt>
                <c:pt idx="9">
                  <c:v>85</c:v>
                </c:pt>
                <c:pt idx="10">
                  <c:v>93</c:v>
                </c:pt>
                <c:pt idx="11">
                  <c:v>112</c:v>
                </c:pt>
                <c:pt idx="12">
                  <c:v>129</c:v>
                </c:pt>
                <c:pt idx="13">
                  <c:v>120</c:v>
                </c:pt>
                <c:pt idx="14">
                  <c:v>92</c:v>
                </c:pt>
                <c:pt idx="15">
                  <c:v>113</c:v>
                </c:pt>
                <c:pt idx="16">
                  <c:v>132</c:v>
                </c:pt>
                <c:pt idx="17">
                  <c:v>123</c:v>
                </c:pt>
                <c:pt idx="18">
                  <c:v>112</c:v>
                </c:pt>
                <c:pt idx="19">
                  <c:v>139</c:v>
                </c:pt>
                <c:pt idx="20">
                  <c:v>113</c:v>
                </c:pt>
                <c:pt idx="21">
                  <c:v>137</c:v>
                </c:pt>
                <c:pt idx="22">
                  <c:v>104</c:v>
                </c:pt>
              </c:numCache>
            </c:numRef>
          </c:xVal>
          <c:yVal>
            <c:numRef>
              <c:f>BPS!$C$4:$C$26</c:f>
              <c:numCache>
                <c:formatCode>General</c:formatCode>
                <c:ptCount val="23"/>
                <c:pt idx="1">
                  <c:v>808.85</c:v>
                </c:pt>
                <c:pt idx="2">
                  <c:v>440.17</c:v>
                </c:pt>
                <c:pt idx="3">
                  <c:v>555.07000000000005</c:v>
                </c:pt>
                <c:pt idx="4">
                  <c:v>641.14</c:v>
                </c:pt>
                <c:pt idx="5">
                  <c:v>724.29</c:v>
                </c:pt>
                <c:pt idx="6">
                  <c:v>757.59</c:v>
                </c:pt>
                <c:pt idx="7">
                  <c:v>771.81</c:v>
                </c:pt>
                <c:pt idx="8">
                  <c:v>803.62</c:v>
                </c:pt>
                <c:pt idx="9">
                  <c:v>828.46</c:v>
                </c:pt>
                <c:pt idx="10">
                  <c:v>939.92</c:v>
                </c:pt>
                <c:pt idx="11">
                  <c:v>952.27</c:v>
                </c:pt>
                <c:pt idx="12">
                  <c:v>1012.32</c:v>
                </c:pt>
                <c:pt idx="13">
                  <c:v>1127.92</c:v>
                </c:pt>
                <c:pt idx="14">
                  <c:v>1129.94</c:v>
                </c:pt>
                <c:pt idx="15">
                  <c:v>1183.1199999999999</c:v>
                </c:pt>
                <c:pt idx="16">
                  <c:v>1200.1400000000001</c:v>
                </c:pt>
                <c:pt idx="17">
                  <c:v>1250.0999999999999</c:v>
                </c:pt>
                <c:pt idx="18">
                  <c:v>1264.3399999999999</c:v>
                </c:pt>
                <c:pt idx="19">
                  <c:v>1266.79</c:v>
                </c:pt>
                <c:pt idx="20">
                  <c:v>1276.5</c:v>
                </c:pt>
                <c:pt idx="21">
                  <c:v>1333.71</c:v>
                </c:pt>
                <c:pt idx="22">
                  <c:v>1394.13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C-47DF-9A18-F335440E9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466704"/>
        <c:axId val="1026464208"/>
      </c:scatterChart>
      <c:valAx>
        <c:axId val="1026466704"/>
        <c:scaling>
          <c:orientation val="minMax"/>
          <c:min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464208"/>
        <c:crosses val="autoZero"/>
        <c:crossBetween val="midCat"/>
      </c:valAx>
      <c:valAx>
        <c:axId val="1026464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46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Tendance à l'ennui / impulsivité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BPS!$H$1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149059492563429"/>
                  <c:y val="2.18631525226013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BPS!$B$2:$B$27</c:f>
              <c:numCache>
                <c:formatCode>General</c:formatCode>
                <c:ptCount val="26"/>
                <c:pt idx="0">
                  <c:v>103</c:v>
                </c:pt>
                <c:pt idx="1">
                  <c:v>107</c:v>
                </c:pt>
                <c:pt idx="3">
                  <c:v>121</c:v>
                </c:pt>
                <c:pt idx="4">
                  <c:v>119</c:v>
                </c:pt>
                <c:pt idx="5">
                  <c:v>104</c:v>
                </c:pt>
                <c:pt idx="6">
                  <c:v>91</c:v>
                </c:pt>
                <c:pt idx="7">
                  <c:v>116</c:v>
                </c:pt>
                <c:pt idx="8">
                  <c:v>104</c:v>
                </c:pt>
                <c:pt idx="9">
                  <c:v>77</c:v>
                </c:pt>
                <c:pt idx="10">
                  <c:v>95</c:v>
                </c:pt>
                <c:pt idx="11">
                  <c:v>85</c:v>
                </c:pt>
                <c:pt idx="12">
                  <c:v>93</c:v>
                </c:pt>
                <c:pt idx="13">
                  <c:v>112</c:v>
                </c:pt>
                <c:pt idx="14">
                  <c:v>129</c:v>
                </c:pt>
                <c:pt idx="15">
                  <c:v>120</c:v>
                </c:pt>
                <c:pt idx="16">
                  <c:v>92</c:v>
                </c:pt>
                <c:pt idx="17">
                  <c:v>113</c:v>
                </c:pt>
                <c:pt idx="18">
                  <c:v>132</c:v>
                </c:pt>
                <c:pt idx="19">
                  <c:v>123</c:v>
                </c:pt>
                <c:pt idx="20">
                  <c:v>112</c:v>
                </c:pt>
                <c:pt idx="21">
                  <c:v>139</c:v>
                </c:pt>
                <c:pt idx="22">
                  <c:v>113</c:v>
                </c:pt>
                <c:pt idx="23">
                  <c:v>137</c:v>
                </c:pt>
                <c:pt idx="24">
                  <c:v>104</c:v>
                </c:pt>
                <c:pt idx="25">
                  <c:v>126</c:v>
                </c:pt>
              </c:numCache>
            </c:numRef>
          </c:xVal>
          <c:yVal>
            <c:numRef>
              <c:f>BPS!$H$2:$H$27</c:f>
              <c:numCache>
                <c:formatCode>General</c:formatCode>
                <c:ptCount val="26"/>
                <c:pt idx="0">
                  <c:v>56</c:v>
                </c:pt>
                <c:pt idx="1">
                  <c:v>77</c:v>
                </c:pt>
                <c:pt idx="2">
                  <c:v>53</c:v>
                </c:pt>
                <c:pt idx="3">
                  <c:v>59</c:v>
                </c:pt>
                <c:pt idx="4">
                  <c:v>55</c:v>
                </c:pt>
                <c:pt idx="5">
                  <c:v>67</c:v>
                </c:pt>
                <c:pt idx="6">
                  <c:v>51</c:v>
                </c:pt>
                <c:pt idx="7">
                  <c:v>36</c:v>
                </c:pt>
                <c:pt idx="8">
                  <c:v>63</c:v>
                </c:pt>
                <c:pt idx="9">
                  <c:v>47</c:v>
                </c:pt>
                <c:pt idx="10">
                  <c:v>47</c:v>
                </c:pt>
                <c:pt idx="11">
                  <c:v>37</c:v>
                </c:pt>
                <c:pt idx="12">
                  <c:v>42</c:v>
                </c:pt>
                <c:pt idx="13">
                  <c:v>79</c:v>
                </c:pt>
                <c:pt idx="14">
                  <c:v>73</c:v>
                </c:pt>
                <c:pt idx="15">
                  <c:v>56</c:v>
                </c:pt>
                <c:pt idx="16">
                  <c:v>40</c:v>
                </c:pt>
                <c:pt idx="17">
                  <c:v>71</c:v>
                </c:pt>
                <c:pt idx="18">
                  <c:v>68</c:v>
                </c:pt>
                <c:pt idx="19">
                  <c:v>58</c:v>
                </c:pt>
                <c:pt idx="20">
                  <c:v>52</c:v>
                </c:pt>
                <c:pt idx="21">
                  <c:v>71</c:v>
                </c:pt>
                <c:pt idx="22">
                  <c:v>58</c:v>
                </c:pt>
                <c:pt idx="23">
                  <c:v>54</c:v>
                </c:pt>
                <c:pt idx="24">
                  <c:v>37</c:v>
                </c:pt>
                <c:pt idx="25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5-4F49-8736-93E2569F9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378184"/>
        <c:axId val="760381464"/>
      </c:scatterChart>
      <c:valAx>
        <c:axId val="760378184"/>
        <c:scaling>
          <c:orientation val="minMax"/>
          <c:min val="4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0381464"/>
        <c:crosses val="autoZero"/>
        <c:crossBetween val="midCat"/>
      </c:valAx>
      <c:valAx>
        <c:axId val="760381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0378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Vmax/impulsivité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4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640326921160171"/>
                  <c:y val="-5.71341883181726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BPS!$C$2:$C$27</c:f>
              <c:numCache>
                <c:formatCode>General</c:formatCode>
                <c:ptCount val="26"/>
                <c:pt idx="0">
                  <c:v>727.68</c:v>
                </c:pt>
                <c:pt idx="1">
                  <c:v>1244.5</c:v>
                </c:pt>
                <c:pt idx="3">
                  <c:v>808.85</c:v>
                </c:pt>
                <c:pt idx="4">
                  <c:v>440.17</c:v>
                </c:pt>
                <c:pt idx="5">
                  <c:v>555.07000000000005</c:v>
                </c:pt>
                <c:pt idx="6">
                  <c:v>641.14</c:v>
                </c:pt>
                <c:pt idx="7">
                  <c:v>724.29</c:v>
                </c:pt>
                <c:pt idx="8">
                  <c:v>757.59</c:v>
                </c:pt>
                <c:pt idx="9">
                  <c:v>771.81</c:v>
                </c:pt>
                <c:pt idx="10">
                  <c:v>803.62</c:v>
                </c:pt>
                <c:pt idx="11">
                  <c:v>828.46</c:v>
                </c:pt>
                <c:pt idx="12">
                  <c:v>939.92</c:v>
                </c:pt>
                <c:pt idx="13">
                  <c:v>952.27</c:v>
                </c:pt>
                <c:pt idx="14">
                  <c:v>1012.32</c:v>
                </c:pt>
                <c:pt idx="15">
                  <c:v>1127.92</c:v>
                </c:pt>
                <c:pt idx="16">
                  <c:v>1129.94</c:v>
                </c:pt>
                <c:pt idx="17">
                  <c:v>1183.1199999999999</c:v>
                </c:pt>
                <c:pt idx="18">
                  <c:v>1200.1400000000001</c:v>
                </c:pt>
                <c:pt idx="19">
                  <c:v>1250.0999999999999</c:v>
                </c:pt>
                <c:pt idx="20">
                  <c:v>1264.3399999999999</c:v>
                </c:pt>
                <c:pt idx="21">
                  <c:v>1266.79</c:v>
                </c:pt>
                <c:pt idx="22">
                  <c:v>1276.5</c:v>
                </c:pt>
                <c:pt idx="23">
                  <c:v>1333.71</c:v>
                </c:pt>
                <c:pt idx="24">
                  <c:v>1394.13</c:v>
                </c:pt>
                <c:pt idx="25">
                  <c:v>1411.91</c:v>
                </c:pt>
              </c:numCache>
            </c:numRef>
          </c:xVal>
          <c:yVal>
            <c:numRef>
              <c:f>BPS!$H$2:$H$27</c:f>
              <c:numCache>
                <c:formatCode>General</c:formatCode>
                <c:ptCount val="26"/>
                <c:pt idx="0">
                  <c:v>56</c:v>
                </c:pt>
                <c:pt idx="1">
                  <c:v>77</c:v>
                </c:pt>
                <c:pt idx="2">
                  <c:v>53</c:v>
                </c:pt>
                <c:pt idx="3">
                  <c:v>59</c:v>
                </c:pt>
                <c:pt idx="4">
                  <c:v>55</c:v>
                </c:pt>
                <c:pt idx="5">
                  <c:v>67</c:v>
                </c:pt>
                <c:pt idx="6">
                  <c:v>51</c:v>
                </c:pt>
                <c:pt idx="7">
                  <c:v>36</c:v>
                </c:pt>
                <c:pt idx="8">
                  <c:v>63</c:v>
                </c:pt>
                <c:pt idx="9">
                  <c:v>47</c:v>
                </c:pt>
                <c:pt idx="10">
                  <c:v>47</c:v>
                </c:pt>
                <c:pt idx="11">
                  <c:v>37</c:v>
                </c:pt>
                <c:pt idx="12">
                  <c:v>42</c:v>
                </c:pt>
                <c:pt idx="13">
                  <c:v>79</c:v>
                </c:pt>
                <c:pt idx="14">
                  <c:v>73</c:v>
                </c:pt>
                <c:pt idx="15">
                  <c:v>56</c:v>
                </c:pt>
                <c:pt idx="16">
                  <c:v>40</c:v>
                </c:pt>
                <c:pt idx="17">
                  <c:v>71</c:v>
                </c:pt>
                <c:pt idx="18">
                  <c:v>68</c:v>
                </c:pt>
                <c:pt idx="19">
                  <c:v>58</c:v>
                </c:pt>
                <c:pt idx="20">
                  <c:v>52</c:v>
                </c:pt>
                <c:pt idx="21">
                  <c:v>71</c:v>
                </c:pt>
                <c:pt idx="22">
                  <c:v>58</c:v>
                </c:pt>
                <c:pt idx="23">
                  <c:v>54</c:v>
                </c:pt>
                <c:pt idx="24">
                  <c:v>37</c:v>
                </c:pt>
                <c:pt idx="25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C-4469-947F-08C3E6349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099871"/>
        <c:axId val="709100703"/>
      </c:scatterChart>
      <c:valAx>
        <c:axId val="70909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00703"/>
        <c:crosses val="autoZero"/>
        <c:crossBetween val="midCat"/>
      </c:valAx>
      <c:valAx>
        <c:axId val="709100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09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CV/ Impulsivité motrice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987051618547679"/>
                  <c:y val="1.85793963254593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BPS!$E$2:$E$5</c:f>
              <c:numCache>
                <c:formatCode>General</c:formatCode>
                <c:ptCount val="4"/>
                <c:pt idx="0">
                  <c:v>17</c:v>
                </c:pt>
                <c:pt idx="1">
                  <c:v>27</c:v>
                </c:pt>
                <c:pt idx="2">
                  <c:v>19</c:v>
                </c:pt>
                <c:pt idx="3">
                  <c:v>15</c:v>
                </c:pt>
              </c:numCache>
            </c:numRef>
          </c:xVal>
          <c:yVal>
            <c:numRef>
              <c:f>BPS!$K$2:$K$5</c:f>
              <c:numCache>
                <c:formatCode>General</c:formatCode>
                <c:ptCount val="4"/>
                <c:pt idx="0">
                  <c:v>0.06</c:v>
                </c:pt>
                <c:pt idx="1">
                  <c:v>0.18</c:v>
                </c:pt>
                <c:pt idx="2">
                  <c:v>0.27</c:v>
                </c:pt>
                <c:pt idx="3">
                  <c:v>0.28999999999999998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0-4272-AD35-8A47A270F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136991"/>
        <c:axId val="2047159455"/>
      </c:scatterChart>
      <c:valAx>
        <c:axId val="204713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7159455"/>
        <c:crosses val="autoZero"/>
        <c:crossBetween val="midCat"/>
      </c:valAx>
      <c:valAx>
        <c:axId val="204715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713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 impatient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103674540682415E-2"/>
                  <c:y val="-0.175764800233304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Perso!$D$2:$D$27</c:f>
              <c:numCache>
                <c:formatCode>_(* #,##0.00_);_(* \(#,##0.00\);_(* "-"??_);_(@_)</c:formatCode>
                <c:ptCount val="26"/>
                <c:pt idx="0" formatCode="General">
                  <c:v>0.4</c:v>
                </c:pt>
                <c:pt idx="1">
                  <c:v>0.9</c:v>
                </c:pt>
                <c:pt idx="2" formatCode="0.00">
                  <c:v>2.2727272727272731E-3</c:v>
                </c:pt>
                <c:pt idx="3">
                  <c:v>0.7</c:v>
                </c:pt>
                <c:pt idx="4">
                  <c:v>0.7</c:v>
                </c:pt>
                <c:pt idx="5">
                  <c:v>0.5</c:v>
                </c:pt>
                <c:pt idx="6">
                  <c:v>0.1</c:v>
                </c:pt>
                <c:pt idx="7">
                  <c:v>0.9</c:v>
                </c:pt>
                <c:pt idx="8" formatCode="0.00">
                  <c:v>0.43181818181818182</c:v>
                </c:pt>
                <c:pt idx="9">
                  <c:v>0.2</c:v>
                </c:pt>
                <c:pt idx="10">
                  <c:v>0.2</c:v>
                </c:pt>
                <c:pt idx="11">
                  <c:v>0.3</c:v>
                </c:pt>
                <c:pt idx="12">
                  <c:v>0.6</c:v>
                </c:pt>
                <c:pt idx="13">
                  <c:v>0.3</c:v>
                </c:pt>
                <c:pt idx="14">
                  <c:v>0.3</c:v>
                </c:pt>
                <c:pt idx="15" formatCode="General">
                  <c:v>0.8</c:v>
                </c:pt>
                <c:pt idx="16">
                  <c:v>0.3</c:v>
                </c:pt>
                <c:pt idx="17">
                  <c:v>0.5</c:v>
                </c:pt>
                <c:pt idx="18">
                  <c:v>0.6</c:v>
                </c:pt>
                <c:pt idx="19" formatCode="General">
                  <c:v>0.2</c:v>
                </c:pt>
                <c:pt idx="20">
                  <c:v>0.9</c:v>
                </c:pt>
                <c:pt idx="21" formatCode="General">
                  <c:v>0.2</c:v>
                </c:pt>
                <c:pt idx="22" formatCode="General">
                  <c:v>0.2</c:v>
                </c:pt>
                <c:pt idx="23">
                  <c:v>0.4</c:v>
                </c:pt>
                <c:pt idx="24" formatCode="General">
                  <c:v>0.6</c:v>
                </c:pt>
                <c:pt idx="25">
                  <c:v>0.3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E-4FD0-8CEA-1217BE1C8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131408"/>
        <c:axId val="1005130992"/>
      </c:scatterChart>
      <c:valAx>
        <c:axId val="100513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5130992"/>
        <c:crosses val="autoZero"/>
        <c:crossBetween val="midCat"/>
      </c:valAx>
      <c:valAx>
        <c:axId val="1005130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51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18" Type="http://schemas.openxmlformats.org/officeDocument/2006/relationships/chart" Target="../charts/chart26.xml"/><Relationship Id="rId3" Type="http://schemas.openxmlformats.org/officeDocument/2006/relationships/chart" Target="../charts/chart11.xml"/><Relationship Id="rId21" Type="http://schemas.openxmlformats.org/officeDocument/2006/relationships/chart" Target="../charts/chart29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17" Type="http://schemas.openxmlformats.org/officeDocument/2006/relationships/chart" Target="../charts/chart25.xml"/><Relationship Id="rId2" Type="http://schemas.openxmlformats.org/officeDocument/2006/relationships/chart" Target="../charts/chart10.xml"/><Relationship Id="rId16" Type="http://schemas.openxmlformats.org/officeDocument/2006/relationships/chart" Target="../charts/chart24.xml"/><Relationship Id="rId20" Type="http://schemas.openxmlformats.org/officeDocument/2006/relationships/chart" Target="../charts/chart28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5" Type="http://schemas.openxmlformats.org/officeDocument/2006/relationships/chart" Target="../charts/chart23.xml"/><Relationship Id="rId10" Type="http://schemas.openxmlformats.org/officeDocument/2006/relationships/chart" Target="../charts/chart18.xml"/><Relationship Id="rId19" Type="http://schemas.openxmlformats.org/officeDocument/2006/relationships/chart" Target="../charts/chart27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Relationship Id="rId22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729797</xdr:colOff>
      <xdr:row>0</xdr:row>
      <xdr:rowOff>151493</xdr:rowOff>
    </xdr:from>
    <xdr:to>
      <xdr:col>12</xdr:col>
      <xdr:colOff>36286</xdr:colOff>
      <xdr:row>10</xdr:row>
      <xdr:rowOff>154214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FE98A65-23C8-4545-AA04-3438B1350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10432</xdr:colOff>
      <xdr:row>11</xdr:row>
      <xdr:rowOff>137886</xdr:rowOff>
    </xdr:from>
    <xdr:to>
      <xdr:col>12</xdr:col>
      <xdr:colOff>45357</xdr:colOff>
      <xdr:row>23</xdr:row>
      <xdr:rowOff>27214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A0697C7-D5D0-4099-9B17-AF19791D0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190500</xdr:colOff>
      <xdr:row>11</xdr:row>
      <xdr:rowOff>127000</xdr:rowOff>
    </xdr:from>
    <xdr:to>
      <xdr:col>17</xdr:col>
      <xdr:colOff>40822</xdr:colOff>
      <xdr:row>23</xdr:row>
      <xdr:rowOff>78922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9175C26-2E40-4F05-B82D-9FC3DD50D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122465</xdr:colOff>
      <xdr:row>0</xdr:row>
      <xdr:rowOff>163286</xdr:rowOff>
    </xdr:from>
    <xdr:to>
      <xdr:col>16</xdr:col>
      <xdr:colOff>589644</xdr:colOff>
      <xdr:row>10</xdr:row>
      <xdr:rowOff>108858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CAEFB80-4FA9-49A1-9B9E-F2C5B0052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555626</xdr:colOff>
      <xdr:row>0</xdr:row>
      <xdr:rowOff>34635</xdr:rowOff>
    </xdr:from>
    <xdr:to>
      <xdr:col>19</xdr:col>
      <xdr:colOff>714376</xdr:colOff>
      <xdr:row>14</xdr:row>
      <xdr:rowOff>31750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F849039-DCE4-4646-86B0-075168577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736642</xdr:colOff>
      <xdr:row>0</xdr:row>
      <xdr:rowOff>66427</xdr:rowOff>
    </xdr:from>
    <xdr:to>
      <xdr:col>25</xdr:col>
      <xdr:colOff>736642</xdr:colOff>
      <xdr:row>15</xdr:row>
      <xdr:rowOff>47789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B1680693-0012-43D2-A1B6-4CF7DE766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523875</xdr:colOff>
      <xdr:row>15</xdr:row>
      <xdr:rowOff>80241</xdr:rowOff>
    </xdr:from>
    <xdr:to>
      <xdr:col>19</xdr:col>
      <xdr:colOff>715818</xdr:colOff>
      <xdr:row>28</xdr:row>
      <xdr:rowOff>-1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82F9DE6-6147-4E8C-AB22-E4078AF86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666750</xdr:colOff>
      <xdr:row>11</xdr:row>
      <xdr:rowOff>57151</xdr:rowOff>
    </xdr:from>
    <xdr:to>
      <xdr:col>13</xdr:col>
      <xdr:colOff>721179</xdr:colOff>
      <xdr:row>26</xdr:row>
      <xdr:rowOff>78922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93A2B25-CB22-4F67-BDD1-F8334D953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896938</xdr:colOff>
      <xdr:row>32</xdr:row>
      <xdr:rowOff>65088</xdr:rowOff>
    </xdr:from>
    <xdr:to>
      <xdr:col>8</xdr:col>
      <xdr:colOff>1341438</xdr:colOff>
      <xdr:row>46</xdr:row>
      <xdr:rowOff>141288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FED6AAE-1307-4539-A3AC-D32D75794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34637</xdr:colOff>
      <xdr:row>34</xdr:row>
      <xdr:rowOff>131476</xdr:rowOff>
    </xdr:from>
    <xdr:to>
      <xdr:col>4</xdr:col>
      <xdr:colOff>542637</xdr:colOff>
      <xdr:row>49</xdr:row>
      <xdr:rowOff>22948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3B794C2-F498-429A-9F91-1128619AA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7938</xdr:colOff>
      <xdr:row>32</xdr:row>
      <xdr:rowOff>96838</xdr:rowOff>
    </xdr:from>
    <xdr:to>
      <xdr:col>12</xdr:col>
      <xdr:colOff>452438</xdr:colOff>
      <xdr:row>46</xdr:row>
      <xdr:rowOff>173038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E7778D5-F0D5-41B9-BA9D-C611C7207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865188</xdr:colOff>
      <xdr:row>32</xdr:row>
      <xdr:rowOff>96838</xdr:rowOff>
    </xdr:from>
    <xdr:to>
      <xdr:col>21</xdr:col>
      <xdr:colOff>722313</xdr:colOff>
      <xdr:row>46</xdr:row>
      <xdr:rowOff>173038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E173276-93B1-4ADD-A5DF-7DF290933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769938</xdr:colOff>
      <xdr:row>33</xdr:row>
      <xdr:rowOff>1588</xdr:rowOff>
    </xdr:from>
    <xdr:to>
      <xdr:col>17</xdr:col>
      <xdr:colOff>420688</xdr:colOff>
      <xdr:row>47</xdr:row>
      <xdr:rowOff>77788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0D81E54-51D9-45A2-BFD7-E3B49589F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1098984</xdr:colOff>
      <xdr:row>34</xdr:row>
      <xdr:rowOff>24679</xdr:rowOff>
    </xdr:from>
    <xdr:to>
      <xdr:col>26</xdr:col>
      <xdr:colOff>543359</xdr:colOff>
      <xdr:row>48</xdr:row>
      <xdr:rowOff>100879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7FB2D2D2-E5C3-44F7-92ED-777FED11F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103188</xdr:colOff>
      <xdr:row>48</xdr:row>
      <xdr:rowOff>96838</xdr:rowOff>
    </xdr:from>
    <xdr:to>
      <xdr:col>4</xdr:col>
      <xdr:colOff>611188</xdr:colOff>
      <xdr:row>62</xdr:row>
      <xdr:rowOff>173038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AEAEE816-3E5D-42E9-BC41-A275A0363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150813</xdr:colOff>
      <xdr:row>48</xdr:row>
      <xdr:rowOff>160338</xdr:rowOff>
    </xdr:from>
    <xdr:to>
      <xdr:col>8</xdr:col>
      <xdr:colOff>1547813</xdr:colOff>
      <xdr:row>63</xdr:row>
      <xdr:rowOff>46038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241BE0B1-CECE-4870-91B7-BB02E1980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198438</xdr:colOff>
      <xdr:row>49</xdr:row>
      <xdr:rowOff>17463</xdr:rowOff>
    </xdr:from>
    <xdr:to>
      <xdr:col>12</xdr:col>
      <xdr:colOff>658813</xdr:colOff>
      <xdr:row>63</xdr:row>
      <xdr:rowOff>93663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BC49830A-05D0-4D9B-8B4D-546E705B0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944563</xdr:colOff>
      <xdr:row>49</xdr:row>
      <xdr:rowOff>96838</xdr:rowOff>
    </xdr:from>
    <xdr:to>
      <xdr:col>17</xdr:col>
      <xdr:colOff>595313</xdr:colOff>
      <xdr:row>63</xdr:row>
      <xdr:rowOff>173038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8E23BBD2-5177-4771-807D-845DAEFA2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928688</xdr:colOff>
      <xdr:row>49</xdr:row>
      <xdr:rowOff>65088</xdr:rowOff>
    </xdr:from>
    <xdr:to>
      <xdr:col>21</xdr:col>
      <xdr:colOff>785813</xdr:colOff>
      <xdr:row>63</xdr:row>
      <xdr:rowOff>141288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E454D3DC-FD0F-4AE7-AF08-6FE7B7775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1230313</xdr:colOff>
      <xdr:row>49</xdr:row>
      <xdr:rowOff>49213</xdr:rowOff>
    </xdr:from>
    <xdr:to>
      <xdr:col>26</xdr:col>
      <xdr:colOff>674688</xdr:colOff>
      <xdr:row>63</xdr:row>
      <xdr:rowOff>125413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C2E96C88-C832-4401-BAF2-CF94F02EA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246063</xdr:colOff>
      <xdr:row>63</xdr:row>
      <xdr:rowOff>144463</xdr:rowOff>
    </xdr:from>
    <xdr:to>
      <xdr:col>4</xdr:col>
      <xdr:colOff>754063</xdr:colOff>
      <xdr:row>78</xdr:row>
      <xdr:rowOff>30163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35320D71-1A35-4627-9FBD-A4834C9D7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23813</xdr:colOff>
      <xdr:row>64</xdr:row>
      <xdr:rowOff>65088</xdr:rowOff>
    </xdr:from>
    <xdr:to>
      <xdr:col>8</xdr:col>
      <xdr:colOff>1420813</xdr:colOff>
      <xdr:row>78</xdr:row>
      <xdr:rowOff>141288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3836A7BB-8283-4061-9983-8B509AA69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1452563</xdr:colOff>
      <xdr:row>64</xdr:row>
      <xdr:rowOff>1588</xdr:rowOff>
    </xdr:from>
    <xdr:to>
      <xdr:col>12</xdr:col>
      <xdr:colOff>341313</xdr:colOff>
      <xdr:row>78</xdr:row>
      <xdr:rowOff>77788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7077AF85-EB6E-4F6A-8F27-0DE1F98C9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706438</xdr:colOff>
      <xdr:row>64</xdr:row>
      <xdr:rowOff>96838</xdr:rowOff>
    </xdr:from>
    <xdr:to>
      <xdr:col>17</xdr:col>
      <xdr:colOff>357188</xdr:colOff>
      <xdr:row>78</xdr:row>
      <xdr:rowOff>173038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F8398D65-3B63-4CA0-A304-48844E398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849313</xdr:colOff>
      <xdr:row>64</xdr:row>
      <xdr:rowOff>65088</xdr:rowOff>
    </xdr:from>
    <xdr:to>
      <xdr:col>21</xdr:col>
      <xdr:colOff>706438</xdr:colOff>
      <xdr:row>78</xdr:row>
      <xdr:rowOff>141288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4B6A305A-B301-47BA-A41D-6FA6A19D7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1103313</xdr:colOff>
      <xdr:row>64</xdr:row>
      <xdr:rowOff>144463</xdr:rowOff>
    </xdr:from>
    <xdr:to>
      <xdr:col>26</xdr:col>
      <xdr:colOff>547688</xdr:colOff>
      <xdr:row>79</xdr:row>
      <xdr:rowOff>30163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75A72EAE-51D1-40DC-B0D3-7AA3EA146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1404938</xdr:colOff>
      <xdr:row>80</xdr:row>
      <xdr:rowOff>176213</xdr:rowOff>
    </xdr:from>
    <xdr:to>
      <xdr:col>12</xdr:col>
      <xdr:colOff>293688</xdr:colOff>
      <xdr:row>95</xdr:row>
      <xdr:rowOff>61913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697BB1B5-092E-4E1A-A19F-0838661B3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658813</xdr:colOff>
      <xdr:row>81</xdr:row>
      <xdr:rowOff>128588</xdr:rowOff>
    </xdr:from>
    <xdr:to>
      <xdr:col>17</xdr:col>
      <xdr:colOff>309563</xdr:colOff>
      <xdr:row>96</xdr:row>
      <xdr:rowOff>14288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40B820C2-CA57-4A32-B47C-4AC7B3204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611188</xdr:colOff>
      <xdr:row>81</xdr:row>
      <xdr:rowOff>65088</xdr:rowOff>
    </xdr:from>
    <xdr:to>
      <xdr:col>21</xdr:col>
      <xdr:colOff>468313</xdr:colOff>
      <xdr:row>95</xdr:row>
      <xdr:rowOff>141288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E355B1B6-3F21-47B1-9A35-4C3B9961B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1023938</xdr:colOff>
      <xdr:row>81</xdr:row>
      <xdr:rowOff>17463</xdr:rowOff>
    </xdr:from>
    <xdr:to>
      <xdr:col>26</xdr:col>
      <xdr:colOff>468313</xdr:colOff>
      <xdr:row>95</xdr:row>
      <xdr:rowOff>93663</xdr:rowOff>
    </xdr:to>
    <xdr:graphicFrame macro="">
      <xdr:nvGraphicFramePr>
        <xdr:cNvPr id="27" name="Graphique 26">
          <a:extLst>
            <a:ext uri="{FF2B5EF4-FFF2-40B4-BE49-F238E27FC236}">
              <a16:creationId xmlns:a16="http://schemas.microsoft.com/office/drawing/2014/main" id="{F6003F30-0FCD-4336-9179-2AFA96901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61E332-EF35-486A-B43B-60BA9CFEE286}" name="Tableau1" displayName="Tableau1" ref="A1:N28" totalsRowShown="0">
  <autoFilter ref="A1:N28" xr:uid="{B661E332-EF35-486A-B43B-60BA9CFEE286}"/>
  <sortState xmlns:xlrd2="http://schemas.microsoft.com/office/spreadsheetml/2017/richdata2" ref="A2:N28">
    <sortCondition ref="K1:K28"/>
  </sortState>
  <tableColumns count="14">
    <tableColumn id="1" xr3:uid="{3712F773-EED8-4280-B4EB-2BBA2A6CE742}" name="Colonne1" dataDxfId="28"/>
    <tableColumn id="2" xr3:uid="{6453D9EA-F9CB-471D-8404-471B3F332756}" name="score"/>
    <tableColumn id="3" xr3:uid="{AA2EF9DD-2192-48E0-8BEC-D975F28D10E6}" name="VMN"/>
    <tableColumn id="4" xr3:uid="{2273CC0C-E55D-435D-BB74-9D33B5F516F3}" name="dist(pred-reel)" dataDxfId="27">
      <calculatedColumnFormula>ABS(C2-(6.1511*B2+348.6))</calculatedColumnFormula>
    </tableColumn>
    <tableColumn id="5" xr3:uid="{E3E80936-5487-47DE-8A1C-072E65F3217E}" name="Motrice"/>
    <tableColumn id="6" xr3:uid="{60EC1AFD-A5DD-42B0-B267-6B8055FFE065}" name="Cognitive"/>
    <tableColumn id="7" xr3:uid="{2504FBF5-1DE9-4900-B1B6-9A8868D8DA0F}" name="Non-Planning"/>
    <tableColumn id="8" xr3:uid="{7A6A7DCC-C251-4009-8219-F264A30590BC}" name="Total"/>
    <tableColumn id="9" xr3:uid="{1E55E981-93E3-42B8-817F-85E69C732542}" name="VMNCV"/>
    <tableColumn id="10" xr3:uid="{15E6BBD5-F5B0-4E66-ACB3-ED18DD50288D}" name="Moy GoNoGo"/>
    <tableColumn id="11" xr3:uid="{9609F42C-534A-4977-AD18-CDE10FF92E84}" name="CV GoNoGo"/>
    <tableColumn id="14" xr3:uid="{19A2F9EA-9DB0-4715-9505-E91965026DEF}" name="nb erreur Go no Go"/>
    <tableColumn id="12" xr3:uid="{056FB755-C795-401E-A7FC-CA77629D5450}" name="RT"/>
    <tableColumn id="13" xr3:uid="{16FAAFBD-3517-466B-A7B5-461A2984E740}" name="CV taplen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1F56A9-6CA7-46DA-AC43-658C5ED33BBA}" name="Tableau2" displayName="Tableau2" ref="A1:AA27" totalsRowShown="0" headerRowDxfId="26">
  <autoFilter ref="A1:AA27" xr:uid="{C81F56A9-6CA7-46DA-AC43-658C5ED33BBA}"/>
  <sortState xmlns:xlrd2="http://schemas.microsoft.com/office/spreadsheetml/2017/richdata2" ref="A2:AA27">
    <sortCondition ref="A1:A27"/>
  </sortState>
  <tableColumns count="27">
    <tableColumn id="1" xr3:uid="{4C3D2B99-81E1-449E-B54F-A4CD2E246143}" name="Colonne1" dataDxfId="25"/>
    <tableColumn id="27" xr3:uid="{56536318-B2AD-4CB4-83FA-815D21AA5C91}" name="TPVN" dataDxfId="24"/>
    <tableColumn id="2" xr3:uid="{1E1E98DC-8D0C-484A-83C7-F945C2A1BAC0}" name="Réfléchi/Impulsif" dataDxfId="23"/>
    <tableColumn id="3" xr3:uid="{34EE6424-1D37-4084-9BC6-B069F326C7D8}" name="Patient/Impatient" dataDxfId="22"/>
    <tableColumn id="4" xr3:uid="{52CDA8A8-66AA-4597-8233-835AC7B49D11}" name="Mesuré/Passionné" dataDxfId="21"/>
    <tableColumn id="5" xr3:uid="{9AD51FB7-98CE-4D91-99EA-D68287E61C0E}" name="Survolté/Calme" dataDxfId="20"/>
    <tableColumn id="6" xr3:uid="{25E15615-E3BB-4470-B380-CB539C3B11BE}" name="Concentré/Distrait" dataDxfId="19"/>
    <tableColumn id="7" xr3:uid="{2A7B67DB-915B-4DD2-9D2E-FD949E338A0B}" name="Anxieux/Détendu" dataDxfId="18"/>
    <tableColumn id="8" xr3:uid="{1AB4EB6D-ADE5-4443-BFA2-BF2995D9DE26}" name="Intuitif/Logique" dataDxfId="17"/>
    <tableColumn id="9" xr3:uid="{1A51C355-86D9-419E-9EE0-C79428E1E0EF}" name="Méthodique/Désordonné" dataDxfId="16"/>
    <tableColumn id="10" xr3:uid="{29082C13-A5E2-4BB0-B3F0-BCA76EDCE87E}" name="Rêveur/Pragmatique" dataDxfId="15"/>
    <tableColumn id="11" xr3:uid="{ADD94587-57F2-498A-8218-F634373E78A3}" name="Souple/Intransigeant" dataDxfId="14"/>
    <tableColumn id="12" xr3:uid="{FD34DC9E-B32E-46C1-AF8F-D6597BC31C97}" name="Dynamique/Lymphatique" dataDxfId="13"/>
    <tableColumn id="13" xr3:uid="{30A4D4E6-1B15-4C7E-96C1-782B0145BC06}" name="Organisé/Brouillon" dataDxfId="12"/>
    <tableColumn id="14" xr3:uid="{09C2BD8A-C131-48F5-BC3B-4860DA9424DB}" name="Habile/Maladroit" dataDxfId="11"/>
    <tableColumn id="15" xr3:uid="{3E92E182-7141-4C42-A1AB-8F3124AE2608}" name="Prudent/Fonceur" dataDxfId="10"/>
    <tableColumn id="16" xr3:uid="{5888F45E-D1E4-40A2-84ED-17437F5F8150}" name="Lent/Vif" dataDxfId="9"/>
    <tableColumn id="26" xr3:uid="{102745E7-B6A0-4F4F-B799-6BE480033F86}" name="Colonne2" dataDxfId="8"/>
    <tableColumn id="17" xr3:uid="{6B6AFFC2-23CA-454B-98C2-48CB237DE9C5}" name="Soigné/Négligé" dataDxfId="7"/>
    <tableColumn id="18" xr3:uid="{C445B74F-DCA0-484A-BA7C-8FF7AA4A26B0}" name="En retard/Ponctuel" dataDxfId="6"/>
    <tableColumn id="19" xr3:uid="{20F4EFC3-B584-4D0F-9C1F-9C44A4988A31}" name="Equilibré/Instable" dataDxfId="5"/>
    <tableColumn id="20" xr3:uid="{62C72FD4-0280-4140-821C-A3B818ED47C5}" name="Minutieux/Grossier" dataDxfId="4"/>
    <tableColumn id="21" xr3:uid="{BBCB229D-51FF-4CC9-B4AF-3B170A0B6C14}" name="Extraverti/Introverti" dataDxfId="3"/>
    <tableColumn id="22" xr3:uid="{7C10C16B-5C27-4125-BAFA-CDB6320A8719}" name="Agréable/Peu agréable" dataDxfId="2"/>
    <tableColumn id="23" xr3:uid="{4AEF5EDB-0474-4DE2-AAAD-4EB21BA44D9D}" name="Stable émotionnellement/Instable émotionnellement" dataDxfId="1"/>
    <tableColumn id="24" xr3:uid="{EADCC227-EA68-4A99-A0F1-7E29B33F8756}" name="Ouverture à l'expérience/Fermeture à l'expérience" dataDxfId="0"/>
    <tableColumn id="25" xr3:uid="{D6260960-9238-4F09-91AD-EDE247C55825}" name="VMN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2EDC3-90BA-420E-8C93-D3C748D2357F}">
  <dimension ref="A1:R27"/>
  <sheetViews>
    <sheetView topLeftCell="G1" zoomScale="70" zoomScaleNormal="70" workbookViewId="0">
      <selection activeCell="A28" sqref="A28"/>
    </sheetView>
  </sheetViews>
  <sheetFormatPr baseColWidth="10" defaultRowHeight="14.5" x14ac:dyDescent="0.35"/>
  <cols>
    <col min="1" max="1" width="16.7265625" customWidth="1"/>
  </cols>
  <sheetData>
    <row r="1" spans="1:18" x14ac:dyDescent="0.35">
      <c r="B1" t="s">
        <v>0</v>
      </c>
      <c r="C1" t="s">
        <v>1</v>
      </c>
      <c r="D1" t="s">
        <v>2</v>
      </c>
      <c r="E1" t="s">
        <v>51</v>
      </c>
      <c r="F1" t="s">
        <v>52</v>
      </c>
      <c r="G1" t="s">
        <v>53</v>
      </c>
    </row>
    <row r="2" spans="1:18" x14ac:dyDescent="0.35">
      <c r="A2" t="s">
        <v>3</v>
      </c>
      <c r="B2">
        <v>15</v>
      </c>
      <c r="C2">
        <f>3+4+4+4+0+1+1+0+1+4+0</f>
        <v>22</v>
      </c>
      <c r="D2">
        <f>3+0+3+1+3+4+0+1+3+0+3+1</f>
        <v>22</v>
      </c>
      <c r="E2">
        <f>SUM(B2:D2)</f>
        <v>59</v>
      </c>
      <c r="F2">
        <v>808.85</v>
      </c>
      <c r="O2" t="s">
        <v>29</v>
      </c>
      <c r="P2" t="s">
        <v>30</v>
      </c>
      <c r="Q2" t="s">
        <v>31</v>
      </c>
      <c r="R2" t="s">
        <v>32</v>
      </c>
    </row>
    <row r="3" spans="1:18" x14ac:dyDescent="0.35">
      <c r="A3" t="s">
        <v>28</v>
      </c>
      <c r="B3">
        <f>2+3+3+2+2+2+3+1+4+3+2</f>
        <v>27</v>
      </c>
      <c r="C3">
        <f>2+3+2+2+4+2+3+2+2+3+2</f>
        <v>27</v>
      </c>
      <c r="D3">
        <f>3+2+1+4+3+1+1+1+1+1+2+3</f>
        <v>23</v>
      </c>
      <c r="E3">
        <f>SUM(B3:D3)</f>
        <v>77</v>
      </c>
      <c r="F3">
        <v>1244.5</v>
      </c>
      <c r="O3">
        <v>0.46</v>
      </c>
      <c r="P3" s="2">
        <v>0.80632183908045885</v>
      </c>
      <c r="Q3" s="2">
        <v>0.48470000000000002</v>
      </c>
      <c r="R3">
        <v>808</v>
      </c>
    </row>
    <row r="4" spans="1:18" x14ac:dyDescent="0.35">
      <c r="A4" t="s">
        <v>33</v>
      </c>
      <c r="B4">
        <v>12</v>
      </c>
      <c r="C4">
        <v>18</v>
      </c>
      <c r="D4">
        <v>26</v>
      </c>
      <c r="E4">
        <v>56</v>
      </c>
      <c r="F4">
        <v>1127.92</v>
      </c>
      <c r="O4" s="2">
        <v>0.36249999999999999</v>
      </c>
      <c r="P4" s="2">
        <v>0.65344827586206855</v>
      </c>
      <c r="Q4" s="2">
        <v>0.36430000000000001</v>
      </c>
      <c r="R4" s="2">
        <v>1244</v>
      </c>
    </row>
    <row r="5" spans="1:18" x14ac:dyDescent="0.35">
      <c r="A5" s="3" t="s">
        <v>34</v>
      </c>
      <c r="B5">
        <v>21</v>
      </c>
      <c r="C5">
        <v>23</v>
      </c>
      <c r="D5">
        <v>14</v>
      </c>
      <c r="E5">
        <v>58</v>
      </c>
      <c r="F5">
        <v>1250.0999999999999</v>
      </c>
    </row>
    <row r="6" spans="1:18" x14ac:dyDescent="0.35">
      <c r="A6" s="4" t="s">
        <v>35</v>
      </c>
      <c r="B6">
        <v>18</v>
      </c>
      <c r="C6">
        <v>21</v>
      </c>
      <c r="D6">
        <v>24</v>
      </c>
      <c r="E6">
        <v>63</v>
      </c>
      <c r="F6">
        <v>1411.91</v>
      </c>
    </row>
    <row r="7" spans="1:18" x14ac:dyDescent="0.35">
      <c r="A7" s="3" t="s">
        <v>36</v>
      </c>
      <c r="B7">
        <v>24</v>
      </c>
      <c r="C7">
        <v>25</v>
      </c>
      <c r="D7">
        <v>22</v>
      </c>
      <c r="E7">
        <v>71</v>
      </c>
      <c r="F7">
        <v>1266.79</v>
      </c>
    </row>
    <row r="8" spans="1:18" x14ac:dyDescent="0.35">
      <c r="A8" s="4" t="s">
        <v>37</v>
      </c>
      <c r="B8">
        <v>21</v>
      </c>
      <c r="C8">
        <v>16</v>
      </c>
      <c r="D8">
        <v>14</v>
      </c>
      <c r="E8">
        <v>51</v>
      </c>
      <c r="F8">
        <v>641.14</v>
      </c>
    </row>
    <row r="9" spans="1:18" x14ac:dyDescent="0.35">
      <c r="A9" s="3" t="s">
        <v>38</v>
      </c>
      <c r="B9">
        <v>27</v>
      </c>
      <c r="C9">
        <v>26</v>
      </c>
      <c r="D9">
        <v>20</v>
      </c>
      <c r="E9">
        <v>73</v>
      </c>
      <c r="F9">
        <v>1012.32</v>
      </c>
    </row>
    <row r="10" spans="1:18" x14ac:dyDescent="0.35">
      <c r="A10" s="4" t="s">
        <v>39</v>
      </c>
      <c r="B10">
        <v>21</v>
      </c>
      <c r="C10">
        <v>34</v>
      </c>
      <c r="D10">
        <v>24</v>
      </c>
      <c r="E10">
        <v>79</v>
      </c>
      <c r="F10">
        <v>952.27</v>
      </c>
    </row>
    <row r="11" spans="1:18" x14ac:dyDescent="0.35">
      <c r="A11" s="3" t="s">
        <v>40</v>
      </c>
      <c r="B11">
        <v>27</v>
      </c>
      <c r="C11">
        <v>25</v>
      </c>
      <c r="D11">
        <v>6</v>
      </c>
      <c r="E11">
        <v>58</v>
      </c>
      <c r="F11">
        <v>1276.5</v>
      </c>
    </row>
    <row r="12" spans="1:18" x14ac:dyDescent="0.35">
      <c r="A12" s="4" t="s">
        <v>41</v>
      </c>
      <c r="B12">
        <v>28</v>
      </c>
      <c r="C12">
        <v>24</v>
      </c>
      <c r="D12">
        <v>19</v>
      </c>
      <c r="E12">
        <v>71</v>
      </c>
      <c r="F12">
        <v>1183.1199999999999</v>
      </c>
    </row>
    <row r="13" spans="1:18" x14ac:dyDescent="0.35">
      <c r="A13" s="3" t="s">
        <v>42</v>
      </c>
      <c r="B13">
        <v>14</v>
      </c>
      <c r="C13">
        <v>16</v>
      </c>
      <c r="D13">
        <v>17</v>
      </c>
      <c r="E13">
        <v>47</v>
      </c>
      <c r="F13">
        <v>771.81</v>
      </c>
    </row>
    <row r="14" spans="1:18" x14ac:dyDescent="0.35">
      <c r="A14" s="4" t="s">
        <v>43</v>
      </c>
      <c r="B14">
        <v>16</v>
      </c>
      <c r="C14">
        <v>11</v>
      </c>
      <c r="D14">
        <v>15</v>
      </c>
      <c r="E14">
        <v>42</v>
      </c>
      <c r="F14">
        <v>939.92</v>
      </c>
    </row>
    <row r="15" spans="1:18" x14ac:dyDescent="0.35">
      <c r="A15" s="3" t="s">
        <v>44</v>
      </c>
      <c r="B15">
        <v>17</v>
      </c>
      <c r="C15">
        <v>22</v>
      </c>
      <c r="D15">
        <v>15</v>
      </c>
      <c r="E15">
        <v>54</v>
      </c>
      <c r="F15">
        <v>1333.71</v>
      </c>
    </row>
    <row r="16" spans="1:18" x14ac:dyDescent="0.35">
      <c r="A16" s="4" t="s">
        <v>45</v>
      </c>
      <c r="B16">
        <v>12</v>
      </c>
      <c r="C16">
        <v>15</v>
      </c>
      <c r="D16">
        <v>13</v>
      </c>
      <c r="E16">
        <v>40</v>
      </c>
      <c r="F16">
        <v>1129.94</v>
      </c>
    </row>
    <row r="17" spans="1:6" x14ac:dyDescent="0.35">
      <c r="A17" s="3" t="s">
        <v>46</v>
      </c>
      <c r="B17">
        <v>14</v>
      </c>
      <c r="C17">
        <v>18</v>
      </c>
      <c r="D17">
        <v>23</v>
      </c>
      <c r="E17">
        <v>55</v>
      </c>
      <c r="F17">
        <v>440.17</v>
      </c>
    </row>
    <row r="18" spans="1:6" x14ac:dyDescent="0.35">
      <c r="A18" s="4" t="s">
        <v>47</v>
      </c>
      <c r="B18">
        <v>13</v>
      </c>
      <c r="C18">
        <v>13</v>
      </c>
      <c r="D18">
        <v>10</v>
      </c>
      <c r="E18">
        <v>36</v>
      </c>
      <c r="F18">
        <v>724.29</v>
      </c>
    </row>
    <row r="19" spans="1:6" x14ac:dyDescent="0.35">
      <c r="A19" s="3" t="s">
        <v>48</v>
      </c>
      <c r="B19">
        <v>17</v>
      </c>
      <c r="C19">
        <v>26</v>
      </c>
      <c r="D19">
        <v>24</v>
      </c>
      <c r="E19">
        <v>67</v>
      </c>
      <c r="F19">
        <v>555.07000000000005</v>
      </c>
    </row>
    <row r="20" spans="1:6" x14ac:dyDescent="0.35">
      <c r="A20" s="4" t="s">
        <v>49</v>
      </c>
      <c r="B20">
        <v>15</v>
      </c>
      <c r="C20">
        <v>17</v>
      </c>
      <c r="D20">
        <v>19</v>
      </c>
      <c r="E20">
        <v>51</v>
      </c>
      <c r="F20">
        <v>1627.89</v>
      </c>
    </row>
    <row r="21" spans="1:6" x14ac:dyDescent="0.35">
      <c r="A21" s="3" t="s">
        <v>50</v>
      </c>
      <c r="B21">
        <v>18</v>
      </c>
      <c r="C21">
        <v>20</v>
      </c>
      <c r="D21">
        <v>14</v>
      </c>
      <c r="E21">
        <v>52</v>
      </c>
      <c r="F21">
        <v>1264.3399999999999</v>
      </c>
    </row>
    <row r="22" spans="1:6" x14ac:dyDescent="0.35">
      <c r="A22" s="3" t="s">
        <v>54</v>
      </c>
      <c r="B22">
        <v>26</v>
      </c>
      <c r="C22">
        <v>20</v>
      </c>
      <c r="D22">
        <v>22</v>
      </c>
      <c r="E22">
        <v>68</v>
      </c>
      <c r="F22">
        <v>1200.1400000000001</v>
      </c>
    </row>
    <row r="23" spans="1:6" x14ac:dyDescent="0.35">
      <c r="A23" s="4" t="s">
        <v>55</v>
      </c>
      <c r="B23">
        <v>18</v>
      </c>
      <c r="C23">
        <v>14</v>
      </c>
      <c r="D23">
        <v>5</v>
      </c>
      <c r="E23">
        <v>37</v>
      </c>
      <c r="F23">
        <v>828.46</v>
      </c>
    </row>
    <row r="24" spans="1:6" x14ac:dyDescent="0.35">
      <c r="A24" s="3" t="s">
        <v>56</v>
      </c>
      <c r="B24">
        <v>17</v>
      </c>
      <c r="C24">
        <v>10</v>
      </c>
      <c r="D24">
        <v>10</v>
      </c>
      <c r="E24">
        <v>37</v>
      </c>
      <c r="F24">
        <v>1394.13</v>
      </c>
    </row>
    <row r="25" spans="1:6" x14ac:dyDescent="0.35">
      <c r="A25" s="4" t="s">
        <v>57</v>
      </c>
      <c r="B25">
        <v>15</v>
      </c>
      <c r="C25">
        <v>14</v>
      </c>
      <c r="D25">
        <v>18</v>
      </c>
      <c r="E25">
        <v>47</v>
      </c>
      <c r="F25">
        <v>803.62</v>
      </c>
    </row>
    <row r="26" spans="1:6" x14ac:dyDescent="0.35">
      <c r="A26" s="3" t="s">
        <v>58</v>
      </c>
      <c r="B26">
        <v>21</v>
      </c>
      <c r="C26">
        <v>22</v>
      </c>
      <c r="D26">
        <v>20</v>
      </c>
      <c r="E26">
        <v>63</v>
      </c>
      <c r="F26">
        <v>757.59</v>
      </c>
    </row>
    <row r="27" spans="1:6" x14ac:dyDescent="0.35">
      <c r="A27" s="4" t="s">
        <v>59</v>
      </c>
      <c r="B27">
        <v>17</v>
      </c>
      <c r="C27">
        <v>17</v>
      </c>
      <c r="D27">
        <v>22</v>
      </c>
      <c r="E27">
        <v>56</v>
      </c>
      <c r="F27">
        <v>727.68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14E0-C2FE-425B-8DB8-7A61320A6D39}">
  <dimension ref="A1:N28"/>
  <sheetViews>
    <sheetView tabSelected="1" zoomScale="70" zoomScaleNormal="70" workbookViewId="0">
      <selection activeCell="O11" sqref="O11"/>
    </sheetView>
  </sheetViews>
  <sheetFormatPr baseColWidth="10" defaultRowHeight="14.5" x14ac:dyDescent="0.35"/>
  <cols>
    <col min="4" max="4" width="14.81640625" customWidth="1"/>
    <col min="9" max="9" width="10.1796875" bestFit="1" customWidth="1"/>
  </cols>
  <sheetData>
    <row r="1" spans="1:14" x14ac:dyDescent="0.35">
      <c r="A1" t="s">
        <v>61</v>
      </c>
      <c r="B1" t="s">
        <v>4</v>
      </c>
      <c r="C1" t="s">
        <v>52</v>
      </c>
      <c r="D1" t="s">
        <v>60</v>
      </c>
      <c r="E1" t="s">
        <v>0</v>
      </c>
      <c r="F1" t="s">
        <v>1</v>
      </c>
      <c r="G1" t="s">
        <v>2</v>
      </c>
      <c r="H1" t="s">
        <v>51</v>
      </c>
      <c r="I1" t="s">
        <v>62</v>
      </c>
      <c r="J1" t="s">
        <v>63</v>
      </c>
      <c r="K1" t="s">
        <v>64</v>
      </c>
      <c r="L1" t="s">
        <v>66</v>
      </c>
      <c r="M1" t="s">
        <v>65</v>
      </c>
      <c r="N1" t="s">
        <v>69</v>
      </c>
    </row>
    <row r="2" spans="1:14" x14ac:dyDescent="0.35">
      <c r="A2" s="19" t="s">
        <v>59</v>
      </c>
      <c r="B2" s="8">
        <v>103</v>
      </c>
      <c r="C2">
        <v>727.68</v>
      </c>
      <c r="D2" s="8">
        <f>ABS(C2-(6.1511*B2+348.6))</f>
        <v>254.48329999999999</v>
      </c>
      <c r="E2">
        <v>17</v>
      </c>
      <c r="F2">
        <v>17</v>
      </c>
      <c r="G2">
        <v>22</v>
      </c>
      <c r="H2">
        <v>56</v>
      </c>
      <c r="I2">
        <v>0.19</v>
      </c>
      <c r="J2">
        <v>0.64</v>
      </c>
      <c r="K2">
        <v>0.06</v>
      </c>
      <c r="L2">
        <v>0</v>
      </c>
      <c r="M2">
        <v>0.38</v>
      </c>
    </row>
    <row r="3" spans="1:14" x14ac:dyDescent="0.35">
      <c r="A3" s="25" t="s">
        <v>28</v>
      </c>
      <c r="B3">
        <f>3+6+2+2+4+2+6+4+5+4+3+3+5+3+7+2+4+5+2+6+5+2+4+4+2+5+6+1</f>
        <v>107</v>
      </c>
      <c r="C3">
        <v>1244.5</v>
      </c>
      <c r="D3">
        <f>ABS(C3-(6.1511*B3+348.6))</f>
        <v>237.73230000000001</v>
      </c>
      <c r="E3">
        <v>27</v>
      </c>
      <c r="F3">
        <v>27</v>
      </c>
      <c r="G3">
        <v>23</v>
      </c>
      <c r="H3">
        <f>SUM(E3:G3)</f>
        <v>77</v>
      </c>
      <c r="I3">
        <v>0.19</v>
      </c>
      <c r="J3">
        <v>0.66</v>
      </c>
      <c r="K3">
        <v>0.18</v>
      </c>
      <c r="M3" s="11">
        <v>0.36</v>
      </c>
    </row>
    <row r="4" spans="1:14" x14ac:dyDescent="0.35">
      <c r="A4" s="8" t="s">
        <v>67</v>
      </c>
      <c r="B4" s="8"/>
      <c r="C4" s="8"/>
      <c r="D4" s="15"/>
      <c r="E4" s="8">
        <v>19</v>
      </c>
      <c r="F4" s="8">
        <v>17</v>
      </c>
      <c r="G4" s="8">
        <v>17</v>
      </c>
      <c r="H4" s="8">
        <v>53</v>
      </c>
      <c r="I4" s="8"/>
      <c r="J4" s="8"/>
      <c r="K4" s="8">
        <v>0.27</v>
      </c>
      <c r="L4" s="8"/>
      <c r="M4" s="16">
        <v>0.38</v>
      </c>
      <c r="N4" s="8">
        <v>0.09</v>
      </c>
    </row>
    <row r="5" spans="1:14" x14ac:dyDescent="0.35">
      <c r="A5" s="3" t="s">
        <v>3</v>
      </c>
      <c r="B5">
        <f>3+7+4+2+5+4+7+5+7+4+4+4+4+1+3+1+2+3+7+4+2+7+7+4+5+7+4+4</f>
        <v>121</v>
      </c>
      <c r="C5">
        <v>808.85</v>
      </c>
      <c r="D5">
        <f>ABS(C5-(6.1511*B5+348.6))</f>
        <v>284.03309999999999</v>
      </c>
      <c r="E5">
        <v>15</v>
      </c>
      <c r="F5">
        <v>22</v>
      </c>
      <c r="G5">
        <v>22</v>
      </c>
      <c r="H5">
        <f>SUM(E5:G5)</f>
        <v>59</v>
      </c>
      <c r="I5">
        <v>0.2</v>
      </c>
      <c r="J5">
        <v>0.81</v>
      </c>
      <c r="K5">
        <v>0.28999999999999998</v>
      </c>
      <c r="L5">
        <v>0</v>
      </c>
      <c r="M5" s="11">
        <v>0.47</v>
      </c>
    </row>
    <row r="6" spans="1:14" x14ac:dyDescent="0.35">
      <c r="A6" s="24" t="s">
        <v>46</v>
      </c>
      <c r="B6" s="10">
        <v>119</v>
      </c>
      <c r="C6" s="10">
        <v>440.17</v>
      </c>
      <c r="D6">
        <f>ABS(C6-(6.1511*B6+348.6))</f>
        <v>640.41089999999986</v>
      </c>
      <c r="E6">
        <v>14</v>
      </c>
      <c r="F6">
        <v>18</v>
      </c>
      <c r="G6">
        <v>23</v>
      </c>
      <c r="H6" s="10">
        <v>55</v>
      </c>
      <c r="I6">
        <v>0.32</v>
      </c>
    </row>
    <row r="7" spans="1:14" x14ac:dyDescent="0.35">
      <c r="A7" s="27" t="s">
        <v>48</v>
      </c>
      <c r="B7" s="12">
        <v>104</v>
      </c>
      <c r="C7" s="12">
        <v>555.07000000000005</v>
      </c>
      <c r="D7">
        <f>ABS(C7-(6.1511*B7+348.6))</f>
        <v>433.24439999999993</v>
      </c>
      <c r="E7">
        <v>17</v>
      </c>
      <c r="F7">
        <v>26</v>
      </c>
      <c r="G7">
        <v>24</v>
      </c>
      <c r="H7" s="12">
        <v>67</v>
      </c>
      <c r="I7">
        <v>0.27</v>
      </c>
    </row>
    <row r="8" spans="1:14" x14ac:dyDescent="0.35">
      <c r="A8" s="4" t="s">
        <v>37</v>
      </c>
      <c r="B8">
        <v>91</v>
      </c>
      <c r="C8">
        <v>641.14</v>
      </c>
      <c r="D8">
        <f>ABS(C8-(6.1511*B8+348.6))</f>
        <v>267.21010000000001</v>
      </c>
      <c r="E8">
        <v>21</v>
      </c>
      <c r="F8">
        <v>16</v>
      </c>
      <c r="G8">
        <v>14</v>
      </c>
      <c r="H8">
        <v>51</v>
      </c>
      <c r="I8">
        <v>0.19</v>
      </c>
    </row>
    <row r="9" spans="1:14" x14ac:dyDescent="0.35">
      <c r="A9" s="18" t="s">
        <v>47</v>
      </c>
      <c r="B9">
        <v>116</v>
      </c>
      <c r="C9">
        <v>724.29</v>
      </c>
      <c r="D9">
        <f>ABS(C9-(6.1511*B9+348.6))</f>
        <v>337.83759999999984</v>
      </c>
      <c r="E9">
        <v>13</v>
      </c>
      <c r="F9">
        <v>13</v>
      </c>
      <c r="G9">
        <v>10</v>
      </c>
      <c r="H9">
        <v>36</v>
      </c>
      <c r="I9">
        <v>0.16</v>
      </c>
    </row>
    <row r="10" spans="1:14" x14ac:dyDescent="0.35">
      <c r="A10" s="3" t="s">
        <v>58</v>
      </c>
      <c r="B10">
        <v>104</v>
      </c>
      <c r="C10">
        <v>757.59</v>
      </c>
      <c r="D10">
        <f>ABS(C10-(6.1511*B10+348.6))</f>
        <v>230.72439999999995</v>
      </c>
      <c r="E10">
        <v>21</v>
      </c>
      <c r="F10">
        <v>22</v>
      </c>
      <c r="G10">
        <v>20</v>
      </c>
      <c r="H10">
        <v>63</v>
      </c>
      <c r="I10">
        <v>0.21</v>
      </c>
    </row>
    <row r="11" spans="1:14" x14ac:dyDescent="0.35">
      <c r="A11" s="3" t="s">
        <v>42</v>
      </c>
      <c r="B11">
        <v>77</v>
      </c>
      <c r="C11">
        <v>771.81</v>
      </c>
      <c r="D11">
        <f>ABS(C11-(6.1511*B11+348.6))</f>
        <v>50.42470000000003</v>
      </c>
      <c r="E11">
        <v>14</v>
      </c>
      <c r="F11">
        <v>16</v>
      </c>
      <c r="G11">
        <v>17</v>
      </c>
      <c r="H11">
        <v>47</v>
      </c>
      <c r="I11">
        <v>0.24</v>
      </c>
    </row>
    <row r="12" spans="1:14" x14ac:dyDescent="0.35">
      <c r="A12" s="14" t="s">
        <v>57</v>
      </c>
      <c r="B12">
        <v>95</v>
      </c>
      <c r="C12">
        <v>803.62</v>
      </c>
      <c r="D12">
        <f>ABS(C12-(6.1511*B12+348.6))</f>
        <v>129.33449999999993</v>
      </c>
      <c r="E12">
        <v>15</v>
      </c>
      <c r="F12">
        <v>14</v>
      </c>
      <c r="G12">
        <v>18</v>
      </c>
      <c r="H12">
        <v>47</v>
      </c>
      <c r="I12">
        <v>0.2</v>
      </c>
    </row>
    <row r="13" spans="1:14" x14ac:dyDescent="0.35">
      <c r="A13" s="14" t="s">
        <v>55</v>
      </c>
      <c r="B13">
        <v>85</v>
      </c>
      <c r="C13">
        <v>828.46</v>
      </c>
      <c r="D13">
        <f>ABS(C13-(6.1511*B13+348.6))</f>
        <v>42.983499999999935</v>
      </c>
      <c r="E13">
        <v>18</v>
      </c>
      <c r="F13">
        <v>14</v>
      </c>
      <c r="G13">
        <v>5</v>
      </c>
      <c r="H13">
        <v>37</v>
      </c>
      <c r="I13">
        <v>0.19</v>
      </c>
    </row>
    <row r="14" spans="1:14" x14ac:dyDescent="0.35">
      <c r="A14" s="18" t="s">
        <v>43</v>
      </c>
      <c r="B14">
        <v>93</v>
      </c>
      <c r="C14">
        <v>939.92</v>
      </c>
      <c r="D14">
        <f>ABS(C14-(6.1511*B14+348.6))</f>
        <v>19.267699999999991</v>
      </c>
      <c r="E14">
        <v>16</v>
      </c>
      <c r="F14">
        <v>11</v>
      </c>
      <c r="G14">
        <v>15</v>
      </c>
      <c r="H14">
        <v>42</v>
      </c>
      <c r="I14">
        <v>0.23</v>
      </c>
    </row>
    <row r="15" spans="1:14" x14ac:dyDescent="0.35">
      <c r="A15" s="4" t="s">
        <v>39</v>
      </c>
      <c r="B15">
        <v>112</v>
      </c>
      <c r="C15">
        <v>952.27</v>
      </c>
      <c r="D15">
        <f>ABS(C15-(6.1511*B15+348.6))</f>
        <v>85.253200000000106</v>
      </c>
      <c r="E15">
        <v>21</v>
      </c>
      <c r="F15">
        <v>34</v>
      </c>
      <c r="G15">
        <v>24</v>
      </c>
      <c r="H15">
        <v>79</v>
      </c>
      <c r="I15">
        <v>0.16</v>
      </c>
    </row>
    <row r="16" spans="1:14" x14ac:dyDescent="0.35">
      <c r="A16" s="3" t="s">
        <v>38</v>
      </c>
      <c r="B16">
        <v>129</v>
      </c>
      <c r="C16">
        <v>1012.32</v>
      </c>
      <c r="D16">
        <f>ABS(C16-(6.1511*B16+348.6))</f>
        <v>129.77189999999985</v>
      </c>
      <c r="E16">
        <v>27</v>
      </c>
      <c r="F16">
        <v>26</v>
      </c>
      <c r="G16">
        <v>20</v>
      </c>
      <c r="H16">
        <v>73</v>
      </c>
      <c r="I16">
        <v>0.21</v>
      </c>
    </row>
    <row r="17" spans="1:9" x14ac:dyDescent="0.35">
      <c r="A17" s="3" t="s">
        <v>33</v>
      </c>
      <c r="B17">
        <v>120</v>
      </c>
      <c r="C17">
        <v>1127.92</v>
      </c>
      <c r="D17">
        <f>ABS(C17-(6.1511*B17+348.6))</f>
        <v>41.188000000000102</v>
      </c>
      <c r="E17">
        <v>12</v>
      </c>
      <c r="F17">
        <v>18</v>
      </c>
      <c r="G17">
        <v>26</v>
      </c>
      <c r="H17">
        <v>56</v>
      </c>
      <c r="I17">
        <v>0.12</v>
      </c>
    </row>
    <row r="18" spans="1:9" x14ac:dyDescent="0.35">
      <c r="A18" s="4" t="s">
        <v>45</v>
      </c>
      <c r="B18">
        <v>92</v>
      </c>
      <c r="C18">
        <v>1129.94</v>
      </c>
      <c r="D18">
        <f>ABS(C18-(6.1511*B18+348.6))</f>
        <v>215.43880000000001</v>
      </c>
      <c r="E18">
        <v>12</v>
      </c>
      <c r="F18">
        <v>15</v>
      </c>
      <c r="G18">
        <v>13</v>
      </c>
      <c r="H18">
        <v>40</v>
      </c>
      <c r="I18">
        <v>0.22</v>
      </c>
    </row>
    <row r="19" spans="1:9" x14ac:dyDescent="0.35">
      <c r="A19" s="14" t="s">
        <v>41</v>
      </c>
      <c r="B19">
        <v>113</v>
      </c>
      <c r="C19">
        <v>1183.1199999999999</v>
      </c>
      <c r="D19">
        <f>ABS(C19-(6.1511*B19+348.6))</f>
        <v>139.44569999999976</v>
      </c>
      <c r="E19">
        <v>28</v>
      </c>
      <c r="F19">
        <v>24</v>
      </c>
      <c r="G19">
        <v>19</v>
      </c>
      <c r="H19">
        <v>71</v>
      </c>
      <c r="I19">
        <v>0.32</v>
      </c>
    </row>
    <row r="20" spans="1:9" x14ac:dyDescent="0.35">
      <c r="A20" s="3" t="s">
        <v>54</v>
      </c>
      <c r="B20">
        <v>132</v>
      </c>
      <c r="C20">
        <v>1200.1400000000001</v>
      </c>
      <c r="D20">
        <f>ABS(C20-(6.1511*B20+348.6))</f>
        <v>39.594800000000077</v>
      </c>
      <c r="E20">
        <v>26</v>
      </c>
      <c r="F20">
        <v>20</v>
      </c>
      <c r="G20">
        <v>22</v>
      </c>
      <c r="H20">
        <v>68</v>
      </c>
      <c r="I20">
        <v>0.2</v>
      </c>
    </row>
    <row r="21" spans="1:9" x14ac:dyDescent="0.35">
      <c r="A21" s="3" t="s">
        <v>34</v>
      </c>
      <c r="B21">
        <v>123</v>
      </c>
      <c r="C21">
        <v>1250.0999999999999</v>
      </c>
      <c r="D21">
        <f>ABS(C21-(6.1511*B21+348.6))</f>
        <v>144.91469999999981</v>
      </c>
      <c r="E21">
        <v>21</v>
      </c>
      <c r="F21">
        <v>23</v>
      </c>
      <c r="G21">
        <v>14</v>
      </c>
      <c r="H21">
        <v>58</v>
      </c>
      <c r="I21">
        <v>0.19</v>
      </c>
    </row>
    <row r="22" spans="1:9" x14ac:dyDescent="0.35">
      <c r="A22" s="3" t="s">
        <v>50</v>
      </c>
      <c r="B22">
        <v>112</v>
      </c>
      <c r="C22">
        <v>1264.3399999999999</v>
      </c>
      <c r="D22">
        <f>ABS(C22-(6.1511*B22+348.6))</f>
        <v>226.81679999999983</v>
      </c>
      <c r="E22">
        <v>18</v>
      </c>
      <c r="F22">
        <v>20</v>
      </c>
      <c r="G22">
        <v>14</v>
      </c>
      <c r="H22">
        <v>52</v>
      </c>
      <c r="I22">
        <v>0.22</v>
      </c>
    </row>
    <row r="23" spans="1:9" x14ac:dyDescent="0.35">
      <c r="A23" s="3" t="s">
        <v>36</v>
      </c>
      <c r="B23">
        <v>139</v>
      </c>
      <c r="C23">
        <v>1266.79</v>
      </c>
      <c r="D23">
        <f>ABS(C23-(6.1511*B23+348.6))</f>
        <v>63.1871000000001</v>
      </c>
      <c r="E23">
        <v>24</v>
      </c>
      <c r="F23">
        <v>25</v>
      </c>
      <c r="G23">
        <v>22</v>
      </c>
      <c r="H23">
        <v>71</v>
      </c>
      <c r="I23">
        <v>0.2</v>
      </c>
    </row>
    <row r="24" spans="1:9" x14ac:dyDescent="0.35">
      <c r="A24" s="17" t="s">
        <v>40</v>
      </c>
      <c r="B24">
        <v>113</v>
      </c>
      <c r="C24">
        <v>1276.5</v>
      </c>
      <c r="D24">
        <f>ABS(C24-(6.1511*B24+348.6))</f>
        <v>232.82569999999987</v>
      </c>
      <c r="E24">
        <v>27</v>
      </c>
      <c r="F24">
        <v>25</v>
      </c>
      <c r="G24">
        <v>6</v>
      </c>
      <c r="H24">
        <v>58</v>
      </c>
      <c r="I24">
        <v>0.2</v>
      </c>
    </row>
    <row r="25" spans="1:9" x14ac:dyDescent="0.35">
      <c r="A25" s="3" t="s">
        <v>44</v>
      </c>
      <c r="B25">
        <v>137</v>
      </c>
      <c r="C25">
        <v>1333.71</v>
      </c>
      <c r="D25">
        <f>ABS(C25-(6.1511*B25+348.6))</f>
        <v>142.40930000000003</v>
      </c>
      <c r="E25">
        <v>17</v>
      </c>
      <c r="F25">
        <v>22</v>
      </c>
      <c r="G25">
        <v>15</v>
      </c>
      <c r="H25">
        <v>54</v>
      </c>
      <c r="I25">
        <v>0.18</v>
      </c>
    </row>
    <row r="26" spans="1:9" x14ac:dyDescent="0.35">
      <c r="A26" s="3" t="s">
        <v>56</v>
      </c>
      <c r="B26" s="11">
        <v>104</v>
      </c>
      <c r="C26" s="11">
        <v>1394.13</v>
      </c>
      <c r="D26">
        <f>ABS(C26-(6.1511*B26+348.6))</f>
        <v>405.81560000000013</v>
      </c>
      <c r="E26">
        <v>17</v>
      </c>
      <c r="F26">
        <v>10</v>
      </c>
      <c r="G26">
        <v>10</v>
      </c>
      <c r="H26" s="11">
        <v>37</v>
      </c>
      <c r="I26">
        <v>0.09</v>
      </c>
    </row>
    <row r="27" spans="1:9" x14ac:dyDescent="0.35">
      <c r="A27" s="4" t="s">
        <v>35</v>
      </c>
      <c r="B27">
        <v>126</v>
      </c>
      <c r="C27">
        <v>1411.91</v>
      </c>
      <c r="D27">
        <f>ABS(C27-(6.1511*B27+348.6))</f>
        <v>288.27140000000009</v>
      </c>
      <c r="E27">
        <v>18</v>
      </c>
      <c r="F27">
        <v>21</v>
      </c>
      <c r="G27">
        <v>24</v>
      </c>
      <c r="H27">
        <v>63</v>
      </c>
      <c r="I27">
        <v>0.18</v>
      </c>
    </row>
    <row r="28" spans="1:9" x14ac:dyDescent="0.35">
      <c r="A28" s="26" t="s">
        <v>49</v>
      </c>
      <c r="B28" s="9">
        <v>96</v>
      </c>
      <c r="C28" s="9">
        <v>1627.89</v>
      </c>
      <c r="D28">
        <f>ABS(C28-(6.1511*B28+348.6))</f>
        <v>688.78440000000012</v>
      </c>
      <c r="E28">
        <v>15</v>
      </c>
      <c r="F28">
        <v>17</v>
      </c>
      <c r="G28">
        <v>19</v>
      </c>
      <c r="H28" s="9">
        <v>51</v>
      </c>
      <c r="I28">
        <v>0.12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1DF2E-ACA9-4AA3-9BBE-1EDA009B45C2}">
  <dimension ref="A1:AA44"/>
  <sheetViews>
    <sheetView topLeftCell="O1" zoomScale="55" zoomScaleNormal="55" workbookViewId="0">
      <selection activeCell="J1" sqref="J1"/>
    </sheetView>
  </sheetViews>
  <sheetFormatPr baseColWidth="10" defaultRowHeight="14.5" x14ac:dyDescent="0.35"/>
  <cols>
    <col min="1" max="1" width="11.36328125" customWidth="1"/>
    <col min="2" max="2" width="18.81640625" customWidth="1"/>
    <col min="3" max="3" width="19.1796875" customWidth="1"/>
    <col min="4" max="4" width="20" customWidth="1"/>
    <col min="5" max="5" width="16.7265625" customWidth="1"/>
    <col min="6" max="6" width="19.54296875" customWidth="1"/>
    <col min="7" max="7" width="18.54296875" customWidth="1"/>
    <col min="8" max="8" width="17.1796875" customWidth="1"/>
    <col min="9" max="9" width="25.90625" customWidth="1"/>
    <col min="10" max="10" width="21.36328125" customWidth="1"/>
    <col min="11" max="11" width="22.26953125" customWidth="1"/>
    <col min="12" max="12" width="25.6328125" customWidth="1"/>
    <col min="13" max="13" width="20.36328125" customWidth="1"/>
    <col min="14" max="14" width="18.81640625" customWidth="1"/>
    <col min="15" max="15" width="17.81640625" customWidth="1"/>
    <col min="16" max="16" width="10.26953125" bestFit="1" customWidth="1"/>
    <col min="17" max="17" width="16.81640625" customWidth="1"/>
    <col min="18" max="19" width="19.6328125" customWidth="1"/>
    <col min="20" max="20" width="20.453125" customWidth="1"/>
    <col min="21" max="21" width="20.36328125" customWidth="1"/>
    <col min="22" max="22" width="23.81640625" customWidth="1"/>
    <col min="23" max="23" width="22.7265625" customWidth="1"/>
    <col min="24" max="24" width="15.1796875" customWidth="1"/>
  </cols>
  <sheetData>
    <row r="1" spans="1:27" ht="87" x14ac:dyDescent="0.35">
      <c r="A1" s="1" t="s">
        <v>61</v>
      </c>
      <c r="B1" s="1" t="s">
        <v>53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68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t="s">
        <v>52</v>
      </c>
    </row>
    <row r="2" spans="1:27" x14ac:dyDescent="0.35">
      <c r="A2" s="13" t="s">
        <v>59</v>
      </c>
      <c r="B2" s="13">
        <v>0.46</v>
      </c>
      <c r="C2" s="8">
        <v>0.3</v>
      </c>
      <c r="D2" s="8">
        <v>0.4</v>
      </c>
      <c r="E2" s="8">
        <v>0.7</v>
      </c>
      <c r="F2" s="8">
        <v>0.7</v>
      </c>
      <c r="G2" s="8">
        <v>0.3</v>
      </c>
      <c r="H2" s="8">
        <v>0.3</v>
      </c>
      <c r="I2" s="8">
        <v>0.5</v>
      </c>
      <c r="J2" s="8">
        <v>0.3</v>
      </c>
      <c r="K2" s="8">
        <v>0.7</v>
      </c>
      <c r="L2" s="8">
        <v>0.6</v>
      </c>
      <c r="M2" s="8">
        <v>0.3</v>
      </c>
      <c r="N2" s="8">
        <v>0.4</v>
      </c>
      <c r="O2" s="8">
        <v>0.3</v>
      </c>
      <c r="P2" s="8">
        <v>0.7</v>
      </c>
      <c r="Q2" s="8">
        <v>0.7</v>
      </c>
      <c r="R2" s="13" t="s">
        <v>59</v>
      </c>
      <c r="S2" s="8">
        <v>0.6</v>
      </c>
      <c r="T2" s="8">
        <v>0.8</v>
      </c>
      <c r="U2" s="8">
        <v>0.3</v>
      </c>
      <c r="V2" s="8">
        <v>0.5</v>
      </c>
      <c r="W2" s="8">
        <v>0.5</v>
      </c>
      <c r="X2" s="8">
        <v>0.4</v>
      </c>
      <c r="Y2" s="8">
        <v>0.3</v>
      </c>
      <c r="Z2" s="8">
        <v>0.3</v>
      </c>
      <c r="AA2">
        <v>727.68</v>
      </c>
    </row>
    <row r="3" spans="1:27" x14ac:dyDescent="0.35">
      <c r="A3" s="8" t="s">
        <v>48</v>
      </c>
      <c r="B3" s="8">
        <v>0.38</v>
      </c>
      <c r="C3" s="22">
        <v>0.4</v>
      </c>
      <c r="D3" s="22">
        <v>0.9</v>
      </c>
      <c r="E3" s="22">
        <v>0.8</v>
      </c>
      <c r="F3" s="22">
        <v>0.7</v>
      </c>
      <c r="G3" s="22">
        <v>0.7</v>
      </c>
      <c r="H3" s="22">
        <v>0.2</v>
      </c>
      <c r="I3" s="22">
        <v>0.8</v>
      </c>
      <c r="J3" s="22">
        <v>0.7</v>
      </c>
      <c r="K3" s="22">
        <v>0.2</v>
      </c>
      <c r="L3" s="22">
        <v>0.3</v>
      </c>
      <c r="M3" s="22">
        <v>0.3</v>
      </c>
      <c r="N3" s="22">
        <v>0.7</v>
      </c>
      <c r="O3" s="22">
        <v>0.5</v>
      </c>
      <c r="P3" s="22">
        <v>0.4</v>
      </c>
      <c r="Q3" s="22">
        <v>0.7</v>
      </c>
      <c r="R3" s="8" t="s">
        <v>48</v>
      </c>
      <c r="S3" s="22">
        <v>0.2</v>
      </c>
      <c r="T3" s="22">
        <v>1</v>
      </c>
      <c r="U3" s="22">
        <v>0.5</v>
      </c>
      <c r="V3" s="22">
        <v>0.2</v>
      </c>
      <c r="W3" s="22">
        <v>0.5</v>
      </c>
      <c r="X3" s="22">
        <v>0.3</v>
      </c>
      <c r="Y3" s="22">
        <v>0.4</v>
      </c>
      <c r="Z3" s="22">
        <v>0.2</v>
      </c>
      <c r="AA3">
        <v>555.07000000000005</v>
      </c>
    </row>
    <row r="4" spans="1:27" x14ac:dyDescent="0.35">
      <c r="A4" s="23" t="s">
        <v>28</v>
      </c>
      <c r="B4" s="23"/>
      <c r="C4" s="21">
        <f>1.6/88</f>
        <v>1.8181818181818184E-2</v>
      </c>
      <c r="D4" s="21">
        <f>0.2/88</f>
        <v>2.2727272727272731E-3</v>
      </c>
      <c r="E4" s="21">
        <f>2.9/88</f>
        <v>3.2954545454545452E-2</v>
      </c>
      <c r="F4" s="21">
        <f>7.6/88</f>
        <v>8.6363636363636365E-2</v>
      </c>
      <c r="G4" s="21">
        <f>7.6/88</f>
        <v>8.6363636363636365E-2</v>
      </c>
      <c r="H4" s="21">
        <f>3.2/88</f>
        <v>3.6363636363636369E-2</v>
      </c>
      <c r="I4" s="21">
        <f>4.6/88</f>
        <v>5.2272727272727269E-2</v>
      </c>
      <c r="J4" s="21">
        <f>4.6/88</f>
        <v>5.2272727272727269E-2</v>
      </c>
      <c r="K4" s="21">
        <f>4.7/88</f>
        <v>5.3409090909090913E-2</v>
      </c>
      <c r="L4" s="21">
        <f>7.3/88</f>
        <v>8.2954545454545447E-2</v>
      </c>
      <c r="M4" s="21">
        <f>6.7/88</f>
        <v>7.6136363636363641E-2</v>
      </c>
      <c r="N4" s="21">
        <f>6.8/88</f>
        <v>7.7272727272727271E-2</v>
      </c>
      <c r="O4" s="21">
        <f>2.5/88</f>
        <v>2.8409090909090908E-2</v>
      </c>
      <c r="P4" s="21">
        <f>2.9/88</f>
        <v>3.2954545454545452E-2</v>
      </c>
      <c r="Q4" s="21">
        <f>3.7/88</f>
        <v>4.2045454545454546E-2</v>
      </c>
      <c r="R4" s="23" t="s">
        <v>28</v>
      </c>
      <c r="S4" s="21">
        <f>3/88</f>
        <v>3.4090909090909088E-2</v>
      </c>
      <c r="T4" s="21">
        <f>8.5/88</f>
        <v>9.6590909090909088E-2</v>
      </c>
      <c r="U4" s="21">
        <f>4.4/88</f>
        <v>0.05</v>
      </c>
      <c r="V4" s="21">
        <f>4.5/88</f>
        <v>5.113636363636364E-2</v>
      </c>
      <c r="W4" s="21">
        <f>8.3/88</f>
        <v>9.4318181818181829E-2</v>
      </c>
      <c r="X4" s="21">
        <f>5.4/88</f>
        <v>6.136363636363637E-2</v>
      </c>
      <c r="Y4" s="21">
        <f>7.8/88</f>
        <v>8.8636363636363638E-2</v>
      </c>
      <c r="Z4" s="21">
        <f>1.3/88</f>
        <v>1.4772727272727272E-2</v>
      </c>
      <c r="AA4">
        <v>1244.5</v>
      </c>
    </row>
    <row r="5" spans="1:27" x14ac:dyDescent="0.35">
      <c r="A5" s="4" t="s">
        <v>39</v>
      </c>
      <c r="B5" s="4"/>
      <c r="C5" s="5">
        <v>0.5</v>
      </c>
      <c r="D5" s="5">
        <v>0.7</v>
      </c>
      <c r="E5" s="5">
        <v>0.8</v>
      </c>
      <c r="F5" s="5">
        <v>0.4</v>
      </c>
      <c r="G5" s="5">
        <v>0.4</v>
      </c>
      <c r="H5" s="5">
        <v>0.4</v>
      </c>
      <c r="I5" s="5">
        <v>0.7</v>
      </c>
      <c r="J5" s="5">
        <v>0.9</v>
      </c>
      <c r="K5" s="5">
        <v>0.7</v>
      </c>
      <c r="L5" s="5">
        <v>0.3</v>
      </c>
      <c r="M5" s="5">
        <v>0.3</v>
      </c>
      <c r="N5" s="5">
        <v>0.3</v>
      </c>
      <c r="O5" s="5">
        <v>0.3</v>
      </c>
      <c r="P5" s="5">
        <v>0.3</v>
      </c>
      <c r="Q5" s="5">
        <v>0.8</v>
      </c>
      <c r="R5" s="4" t="s">
        <v>39</v>
      </c>
      <c r="S5" s="5">
        <v>0.4</v>
      </c>
      <c r="T5" s="5">
        <v>1</v>
      </c>
      <c r="U5" s="5">
        <v>0.6</v>
      </c>
      <c r="V5" s="5">
        <v>0.4</v>
      </c>
      <c r="W5" s="5">
        <v>0.2</v>
      </c>
      <c r="X5" s="5">
        <v>0.3</v>
      </c>
      <c r="Y5" s="5">
        <v>0.8</v>
      </c>
      <c r="Z5" s="5">
        <v>0.1</v>
      </c>
      <c r="AA5">
        <v>952.27</v>
      </c>
    </row>
    <row r="6" spans="1:27" x14ac:dyDescent="0.35">
      <c r="A6" s="3" t="s">
        <v>38</v>
      </c>
      <c r="B6" s="3"/>
      <c r="C6" s="6">
        <v>0.8</v>
      </c>
      <c r="D6" s="6">
        <v>0.7</v>
      </c>
      <c r="E6" s="6">
        <v>0.9</v>
      </c>
      <c r="F6" s="6">
        <v>0.3</v>
      </c>
      <c r="G6" s="6">
        <v>0.9</v>
      </c>
      <c r="H6" s="6">
        <v>0.2</v>
      </c>
      <c r="I6" s="6">
        <v>0.8</v>
      </c>
      <c r="J6" s="6">
        <v>0.4</v>
      </c>
      <c r="K6" s="6">
        <v>0.7</v>
      </c>
      <c r="L6" s="6">
        <v>0.6</v>
      </c>
      <c r="M6" s="6">
        <v>0.5</v>
      </c>
      <c r="N6" s="6">
        <v>0.4</v>
      </c>
      <c r="O6" s="6">
        <v>0.6</v>
      </c>
      <c r="P6" s="6">
        <v>0.4</v>
      </c>
      <c r="Q6" s="6">
        <v>0.8</v>
      </c>
      <c r="R6" s="3" t="s">
        <v>38</v>
      </c>
      <c r="S6" s="6">
        <v>0.5</v>
      </c>
      <c r="T6" s="6">
        <v>1</v>
      </c>
      <c r="U6" s="6">
        <v>0.9</v>
      </c>
      <c r="V6" s="6">
        <v>0.7</v>
      </c>
      <c r="W6" s="6">
        <v>0.8</v>
      </c>
      <c r="X6" s="6">
        <v>0.4</v>
      </c>
      <c r="Y6" s="6">
        <v>1</v>
      </c>
      <c r="Z6" s="6">
        <v>0.3</v>
      </c>
      <c r="AA6">
        <v>1012.32</v>
      </c>
    </row>
    <row r="7" spans="1:27" x14ac:dyDescent="0.35">
      <c r="A7" s="18" t="s">
        <v>47</v>
      </c>
      <c r="B7" s="18"/>
      <c r="C7" s="5">
        <v>0.3</v>
      </c>
      <c r="D7" s="5">
        <v>0.5</v>
      </c>
      <c r="E7" s="5">
        <v>0.4</v>
      </c>
      <c r="F7" s="5">
        <v>0.6</v>
      </c>
      <c r="G7" s="5">
        <v>0.5</v>
      </c>
      <c r="H7" s="5">
        <v>0.2</v>
      </c>
      <c r="I7" s="5">
        <v>0.8</v>
      </c>
      <c r="J7" s="5">
        <v>0.4</v>
      </c>
      <c r="K7" s="5">
        <v>0.5</v>
      </c>
      <c r="L7" s="5">
        <v>0.3</v>
      </c>
      <c r="M7" s="5">
        <v>0.3</v>
      </c>
      <c r="N7" s="5">
        <v>0.4</v>
      </c>
      <c r="O7" s="5">
        <v>0.4</v>
      </c>
      <c r="P7" s="5">
        <v>0.3</v>
      </c>
      <c r="Q7" s="5">
        <v>0.9</v>
      </c>
      <c r="R7" s="18" t="s">
        <v>47</v>
      </c>
      <c r="S7" s="5">
        <v>0.2</v>
      </c>
      <c r="T7" s="5">
        <v>0.9</v>
      </c>
      <c r="U7" s="5">
        <v>0.2</v>
      </c>
      <c r="V7" s="5">
        <v>0.2</v>
      </c>
      <c r="W7" s="5">
        <v>0.6</v>
      </c>
      <c r="X7" s="5">
        <v>0.6</v>
      </c>
      <c r="Y7" s="5">
        <v>0.3</v>
      </c>
      <c r="Z7" s="5">
        <v>0.4</v>
      </c>
      <c r="AA7">
        <v>724.29</v>
      </c>
    </row>
    <row r="8" spans="1:27" x14ac:dyDescent="0.35">
      <c r="A8" s="4" t="s">
        <v>45</v>
      </c>
      <c r="B8" s="4"/>
      <c r="C8" s="5">
        <v>0.1</v>
      </c>
      <c r="D8" s="5">
        <v>0.1</v>
      </c>
      <c r="E8" s="5">
        <v>1</v>
      </c>
      <c r="F8" s="5">
        <v>1</v>
      </c>
      <c r="G8" s="5">
        <v>0.1</v>
      </c>
      <c r="H8" s="5">
        <v>0.5</v>
      </c>
      <c r="I8" s="5">
        <v>0.5</v>
      </c>
      <c r="J8" s="5">
        <v>0.1</v>
      </c>
      <c r="K8" s="5">
        <v>0.8</v>
      </c>
      <c r="L8" s="5">
        <v>0.5</v>
      </c>
      <c r="M8" s="5">
        <v>0.1</v>
      </c>
      <c r="N8" s="5">
        <v>0.1</v>
      </c>
      <c r="O8" s="5">
        <v>0.1</v>
      </c>
      <c r="P8" s="5">
        <v>0.1</v>
      </c>
      <c r="Q8" s="5">
        <v>0.7</v>
      </c>
      <c r="R8" s="4" t="s">
        <v>45</v>
      </c>
      <c r="S8" s="5">
        <v>0.1</v>
      </c>
      <c r="T8" s="5">
        <v>1</v>
      </c>
      <c r="U8" s="5">
        <v>0.1</v>
      </c>
      <c r="V8" s="5">
        <v>0.1</v>
      </c>
      <c r="W8" s="5">
        <v>0.1</v>
      </c>
      <c r="X8" s="5">
        <v>0.1</v>
      </c>
      <c r="Y8" s="5">
        <v>0.1</v>
      </c>
      <c r="Z8" s="5">
        <v>0.1</v>
      </c>
      <c r="AA8">
        <v>1129.94</v>
      </c>
    </row>
    <row r="9" spans="1:27" x14ac:dyDescent="0.35">
      <c r="A9" s="3" t="s">
        <v>50</v>
      </c>
      <c r="B9" s="3"/>
      <c r="C9" s="6">
        <v>0.8</v>
      </c>
      <c r="D9" s="6">
        <v>0.9</v>
      </c>
      <c r="E9" s="6">
        <v>0.6</v>
      </c>
      <c r="F9" s="6">
        <v>0.1</v>
      </c>
      <c r="G9" s="6">
        <v>0.4</v>
      </c>
      <c r="H9" s="6">
        <v>0.6</v>
      </c>
      <c r="I9" s="6">
        <v>0.9</v>
      </c>
      <c r="J9" s="6">
        <v>0.2</v>
      </c>
      <c r="K9" s="6">
        <v>0.4</v>
      </c>
      <c r="L9" s="6">
        <v>0.7</v>
      </c>
      <c r="M9" s="6">
        <v>0.1</v>
      </c>
      <c r="N9" s="6">
        <v>0.1</v>
      </c>
      <c r="O9" s="6">
        <v>0.5</v>
      </c>
      <c r="P9" s="6">
        <v>0.8</v>
      </c>
      <c r="Q9" s="6">
        <v>0.9</v>
      </c>
      <c r="R9" s="3" t="s">
        <v>50</v>
      </c>
      <c r="S9" s="6">
        <v>0.1</v>
      </c>
      <c r="T9" s="6">
        <v>1</v>
      </c>
      <c r="U9" s="6">
        <v>0.1</v>
      </c>
      <c r="V9" s="6">
        <v>0.3</v>
      </c>
      <c r="W9" s="6">
        <v>0.9</v>
      </c>
      <c r="X9" s="6">
        <v>0.2</v>
      </c>
      <c r="Y9" s="6">
        <v>0.1</v>
      </c>
      <c r="Z9" s="6">
        <v>0.3</v>
      </c>
      <c r="AA9">
        <v>1264.3399999999999</v>
      </c>
    </row>
    <row r="10" spans="1:27" x14ac:dyDescent="0.35">
      <c r="A10" s="20" t="s">
        <v>3</v>
      </c>
      <c r="B10" s="20"/>
      <c r="C10" s="21">
        <f>39/88</f>
        <v>0.44318181818181818</v>
      </c>
      <c r="D10" s="21">
        <f>38/88</f>
        <v>0.43181818181818182</v>
      </c>
      <c r="E10" s="21">
        <f>79/88</f>
        <v>0.89772727272727271</v>
      </c>
      <c r="F10" s="21">
        <f>65/88</f>
        <v>0.73863636363636365</v>
      </c>
      <c r="G10" s="21">
        <f>75/88</f>
        <v>0.85227272727272729</v>
      </c>
      <c r="H10" s="21">
        <f>20/88</f>
        <v>0.22727272727272727</v>
      </c>
      <c r="I10" s="21">
        <f>46/88</f>
        <v>0.52272727272727271</v>
      </c>
      <c r="J10" s="21">
        <f>69/88</f>
        <v>0.78409090909090906</v>
      </c>
      <c r="K10" s="21">
        <f>22/88</f>
        <v>0.25</v>
      </c>
      <c r="L10" s="21">
        <f>21/88</f>
        <v>0.23863636363636365</v>
      </c>
      <c r="M10" s="21">
        <f>33/88</f>
        <v>0.375</v>
      </c>
      <c r="N10" s="21">
        <f>63/88</f>
        <v>0.71590909090909094</v>
      </c>
      <c r="O10" s="21">
        <f>38/88</f>
        <v>0.43181818181818182</v>
      </c>
      <c r="P10" s="21">
        <f>35/88</f>
        <v>0.39772727272727271</v>
      </c>
      <c r="Q10" s="21">
        <f>43/88</f>
        <v>0.48863636363636365</v>
      </c>
      <c r="R10" s="20" t="s">
        <v>3</v>
      </c>
      <c r="S10" s="21">
        <f>18/88</f>
        <v>0.20454545454545456</v>
      </c>
      <c r="T10" s="21">
        <f>36/88</f>
        <v>0.40909090909090912</v>
      </c>
      <c r="U10" s="21">
        <f>8/88</f>
        <v>9.0909090909090912E-2</v>
      </c>
      <c r="V10" s="21">
        <f>8/88</f>
        <v>9.0909090909090912E-2</v>
      </c>
      <c r="W10" s="21">
        <f>27/88</f>
        <v>0.30681818181818182</v>
      </c>
      <c r="X10" s="21">
        <f>25/88</f>
        <v>0.28409090909090912</v>
      </c>
      <c r="Y10" s="21">
        <f>57/88</f>
        <v>0.64772727272727271</v>
      </c>
      <c r="Z10" s="21">
        <f>5/88</f>
        <v>5.6818181818181816E-2</v>
      </c>
      <c r="AA10">
        <v>808.85</v>
      </c>
    </row>
    <row r="11" spans="1:27" x14ac:dyDescent="0.35">
      <c r="A11" s="4" t="s">
        <v>49</v>
      </c>
      <c r="B11" s="4"/>
      <c r="C11" s="5">
        <v>0.2</v>
      </c>
      <c r="D11" s="5">
        <v>0.2</v>
      </c>
      <c r="E11" s="5">
        <v>0.2</v>
      </c>
      <c r="F11" s="5">
        <v>0.8</v>
      </c>
      <c r="G11" s="5">
        <v>0.5</v>
      </c>
      <c r="H11" s="5">
        <v>0.8</v>
      </c>
      <c r="I11" s="5">
        <v>0.5</v>
      </c>
      <c r="J11" s="5">
        <v>0.4</v>
      </c>
      <c r="K11" s="5">
        <v>0.8</v>
      </c>
      <c r="L11" s="5">
        <v>0.4</v>
      </c>
      <c r="M11" s="5">
        <v>0.4</v>
      </c>
      <c r="N11" s="5">
        <v>0.4</v>
      </c>
      <c r="O11" s="5">
        <v>0.6</v>
      </c>
      <c r="P11" s="5">
        <v>0.5</v>
      </c>
      <c r="Q11" s="5">
        <v>0.5</v>
      </c>
      <c r="R11" s="4" t="s">
        <v>49</v>
      </c>
      <c r="S11" s="5">
        <v>0.3</v>
      </c>
      <c r="T11" s="5">
        <v>0.9</v>
      </c>
      <c r="U11" s="5">
        <v>0.4</v>
      </c>
      <c r="V11" s="5">
        <v>0.3</v>
      </c>
      <c r="W11" s="5">
        <v>0.8</v>
      </c>
      <c r="X11" s="5">
        <v>0.3</v>
      </c>
      <c r="Y11" s="5">
        <v>0.2</v>
      </c>
      <c r="Z11" s="5">
        <v>0.2</v>
      </c>
      <c r="AA11">
        <v>1627.89</v>
      </c>
    </row>
    <row r="12" spans="1:27" x14ac:dyDescent="0.35">
      <c r="A12" s="3" t="s">
        <v>46</v>
      </c>
      <c r="B12" s="3"/>
      <c r="C12" s="6">
        <v>0.2</v>
      </c>
      <c r="D12" s="6">
        <v>0.2</v>
      </c>
      <c r="E12" s="6">
        <v>0.5</v>
      </c>
      <c r="F12" s="6">
        <v>0.7</v>
      </c>
      <c r="G12" s="6">
        <v>0.3</v>
      </c>
      <c r="H12" s="6">
        <v>0.8</v>
      </c>
      <c r="I12" s="6">
        <v>1</v>
      </c>
      <c r="J12" s="6">
        <v>0.2</v>
      </c>
      <c r="K12" s="6">
        <v>0.7</v>
      </c>
      <c r="L12" s="6">
        <v>0.4</v>
      </c>
      <c r="M12" s="6">
        <v>0.2</v>
      </c>
      <c r="N12" s="6">
        <v>0.1</v>
      </c>
      <c r="O12" s="6">
        <v>0.2</v>
      </c>
      <c r="P12" s="6">
        <v>0.6</v>
      </c>
      <c r="Q12" s="6">
        <v>0.8</v>
      </c>
      <c r="R12" s="3" t="s">
        <v>46</v>
      </c>
      <c r="S12" s="6">
        <v>0.3</v>
      </c>
      <c r="T12" s="6">
        <v>0.9</v>
      </c>
      <c r="U12" s="6">
        <v>0.1</v>
      </c>
      <c r="V12" s="6">
        <v>0.2</v>
      </c>
      <c r="W12" s="6">
        <v>0.4</v>
      </c>
      <c r="X12" s="6">
        <v>0.3</v>
      </c>
      <c r="Y12" s="6">
        <v>0.2</v>
      </c>
      <c r="Z12" s="6">
        <v>0.1</v>
      </c>
      <c r="AA12">
        <v>440.17</v>
      </c>
    </row>
    <row r="13" spans="1:27" x14ac:dyDescent="0.35">
      <c r="A13" s="4" t="s">
        <v>35</v>
      </c>
      <c r="B13" s="4"/>
      <c r="C13" s="5">
        <v>0.2</v>
      </c>
      <c r="D13" s="5">
        <v>0.3</v>
      </c>
      <c r="E13" s="5">
        <v>0.8</v>
      </c>
      <c r="F13" s="5">
        <v>0.4</v>
      </c>
      <c r="G13" s="5">
        <v>0.5</v>
      </c>
      <c r="H13" s="5">
        <v>0.9</v>
      </c>
      <c r="I13" s="5">
        <v>1</v>
      </c>
      <c r="J13" s="5">
        <v>0.4</v>
      </c>
      <c r="K13" s="5">
        <v>0.5</v>
      </c>
      <c r="L13" s="5">
        <v>0.6</v>
      </c>
      <c r="M13" s="5">
        <v>0.2</v>
      </c>
      <c r="N13" s="5">
        <v>0.5</v>
      </c>
      <c r="O13" s="5">
        <v>0.2</v>
      </c>
      <c r="P13" s="5">
        <v>0.5</v>
      </c>
      <c r="Q13" s="5">
        <v>0.9</v>
      </c>
      <c r="R13" s="4" t="s">
        <v>35</v>
      </c>
      <c r="S13" s="5">
        <v>0.4</v>
      </c>
      <c r="T13" s="5">
        <v>0.6</v>
      </c>
      <c r="U13" s="5">
        <v>0.3</v>
      </c>
      <c r="V13" s="5">
        <v>0.2</v>
      </c>
      <c r="W13" s="5">
        <v>0.5</v>
      </c>
      <c r="X13" s="5">
        <v>0.3</v>
      </c>
      <c r="Y13" s="5">
        <v>0.2</v>
      </c>
      <c r="Z13" s="5">
        <v>0.3</v>
      </c>
      <c r="AA13">
        <v>1411.91</v>
      </c>
    </row>
    <row r="14" spans="1:27" x14ac:dyDescent="0.35">
      <c r="A14" s="4" t="s">
        <v>41</v>
      </c>
      <c r="B14" s="4"/>
      <c r="C14" s="5">
        <v>0.8</v>
      </c>
      <c r="D14" s="5">
        <v>0.6</v>
      </c>
      <c r="E14" s="5">
        <v>0.8</v>
      </c>
      <c r="F14" s="5">
        <v>0.8</v>
      </c>
      <c r="G14" s="5">
        <v>0.6</v>
      </c>
      <c r="H14" s="5">
        <v>0.2</v>
      </c>
      <c r="I14" s="5">
        <v>0.7</v>
      </c>
      <c r="J14" s="5">
        <v>0.3</v>
      </c>
      <c r="K14" s="5">
        <v>0.8</v>
      </c>
      <c r="L14" s="5">
        <v>0.3</v>
      </c>
      <c r="M14" s="5">
        <v>0.2</v>
      </c>
      <c r="N14" s="5">
        <v>0.3</v>
      </c>
      <c r="O14" s="5">
        <v>0.6</v>
      </c>
      <c r="P14" s="5">
        <v>0.8</v>
      </c>
      <c r="Q14" s="5">
        <v>0.9</v>
      </c>
      <c r="R14" s="4" t="s">
        <v>41</v>
      </c>
      <c r="S14" s="5">
        <v>0.2</v>
      </c>
      <c r="T14" s="5">
        <v>0.9</v>
      </c>
      <c r="U14" s="5">
        <v>0.8</v>
      </c>
      <c r="V14" s="5">
        <v>0.5</v>
      </c>
      <c r="W14" s="5">
        <v>0.4</v>
      </c>
      <c r="X14" s="5">
        <v>0.3</v>
      </c>
      <c r="Y14" s="5">
        <v>0.8</v>
      </c>
      <c r="Z14" s="5">
        <v>0.2</v>
      </c>
      <c r="AA14">
        <v>1183.1199999999999</v>
      </c>
    </row>
    <row r="15" spans="1:27" x14ac:dyDescent="0.35">
      <c r="A15" s="4" t="s">
        <v>37</v>
      </c>
      <c r="B15" s="4"/>
      <c r="C15" s="5">
        <v>0.3</v>
      </c>
      <c r="D15" s="5">
        <v>0.3</v>
      </c>
      <c r="E15" s="5">
        <v>0.9</v>
      </c>
      <c r="F15" s="5">
        <v>0.5</v>
      </c>
      <c r="G15" s="5">
        <v>0.3</v>
      </c>
      <c r="H15" s="5">
        <v>0.5</v>
      </c>
      <c r="I15" s="5">
        <v>0.8</v>
      </c>
      <c r="J15" s="5">
        <v>0.1</v>
      </c>
      <c r="K15" s="5">
        <v>0.3</v>
      </c>
      <c r="L15" s="5">
        <v>0.6</v>
      </c>
      <c r="M15" s="5">
        <v>0.1</v>
      </c>
      <c r="N15" s="5">
        <v>0.2</v>
      </c>
      <c r="O15" s="5">
        <v>0.2</v>
      </c>
      <c r="P15" s="5">
        <v>0.4</v>
      </c>
      <c r="Q15" s="5">
        <v>0.8</v>
      </c>
      <c r="R15" s="4" t="s">
        <v>37</v>
      </c>
      <c r="S15" s="5">
        <v>0.6</v>
      </c>
      <c r="T15" s="5">
        <v>1</v>
      </c>
      <c r="U15" s="5">
        <v>0.3</v>
      </c>
      <c r="V15" s="5">
        <v>0.3</v>
      </c>
      <c r="W15" s="5">
        <v>0.2</v>
      </c>
      <c r="X15" s="5">
        <v>0.2</v>
      </c>
      <c r="Y15" s="5">
        <v>0.4</v>
      </c>
      <c r="Z15" s="5">
        <v>0.2</v>
      </c>
      <c r="AA15">
        <v>641.14</v>
      </c>
    </row>
    <row r="16" spans="1:27" x14ac:dyDescent="0.35">
      <c r="A16" s="3" t="s">
        <v>33</v>
      </c>
      <c r="B16" s="3"/>
      <c r="C16" s="5">
        <v>0.2</v>
      </c>
      <c r="D16" s="5">
        <v>0.3</v>
      </c>
      <c r="E16" s="5">
        <v>0.4</v>
      </c>
      <c r="F16" s="5">
        <v>0.9</v>
      </c>
      <c r="G16" s="5">
        <v>0.3</v>
      </c>
      <c r="H16" s="5">
        <v>0.7</v>
      </c>
      <c r="I16" s="5">
        <v>0.8</v>
      </c>
      <c r="J16" s="5">
        <v>0.1</v>
      </c>
      <c r="K16" s="5">
        <v>0.8</v>
      </c>
      <c r="L16" s="5">
        <v>0.3</v>
      </c>
      <c r="M16" s="5">
        <v>0.4</v>
      </c>
      <c r="N16" s="5">
        <v>0.2</v>
      </c>
      <c r="O16" s="5">
        <v>0.3</v>
      </c>
      <c r="P16" s="5">
        <v>0.2</v>
      </c>
      <c r="Q16" s="5">
        <v>0.7</v>
      </c>
      <c r="R16" s="3" t="s">
        <v>33</v>
      </c>
      <c r="S16" s="5">
        <v>0.3</v>
      </c>
      <c r="T16" s="5">
        <v>1</v>
      </c>
      <c r="U16" s="5">
        <v>0.2</v>
      </c>
      <c r="V16" s="5">
        <v>0.3</v>
      </c>
      <c r="W16" s="5">
        <v>0.6</v>
      </c>
      <c r="X16" s="5">
        <v>0.3</v>
      </c>
      <c r="Y16" s="5">
        <v>0.2</v>
      </c>
      <c r="Z16" s="5">
        <v>0.1</v>
      </c>
      <c r="AA16">
        <v>1127.92</v>
      </c>
    </row>
    <row r="17" spans="1:27" x14ac:dyDescent="0.35">
      <c r="A17" s="4" t="s">
        <v>57</v>
      </c>
      <c r="B17" s="4"/>
      <c r="C17" s="3">
        <v>0.6</v>
      </c>
      <c r="D17" s="3">
        <v>0.8</v>
      </c>
      <c r="E17" s="3">
        <v>0.9</v>
      </c>
      <c r="F17" s="3">
        <v>0.3</v>
      </c>
      <c r="G17" s="3">
        <v>0.1</v>
      </c>
      <c r="H17" s="3">
        <v>0.3</v>
      </c>
      <c r="I17" s="3">
        <v>0.9</v>
      </c>
      <c r="J17" s="3">
        <v>0.1</v>
      </c>
      <c r="K17" s="3">
        <v>1</v>
      </c>
      <c r="L17" s="3">
        <v>0.8</v>
      </c>
      <c r="M17" s="3">
        <v>0.1</v>
      </c>
      <c r="N17" s="3">
        <v>0.1</v>
      </c>
      <c r="O17" s="3">
        <v>0.2</v>
      </c>
      <c r="P17" s="3">
        <v>0.7</v>
      </c>
      <c r="Q17" s="3">
        <v>1</v>
      </c>
      <c r="R17" s="4" t="s">
        <v>57</v>
      </c>
      <c r="S17" s="3">
        <v>0.3</v>
      </c>
      <c r="T17" s="3">
        <v>0.9</v>
      </c>
      <c r="U17" s="3">
        <v>0.3</v>
      </c>
      <c r="V17" s="3">
        <v>0.2</v>
      </c>
      <c r="W17" s="3">
        <v>0.1</v>
      </c>
      <c r="X17" s="3">
        <v>0.3</v>
      </c>
      <c r="Y17" s="3">
        <v>0.4</v>
      </c>
      <c r="Z17" s="3">
        <v>0.2</v>
      </c>
      <c r="AA17">
        <v>803.62</v>
      </c>
    </row>
    <row r="18" spans="1:27" x14ac:dyDescent="0.35">
      <c r="A18" s="18" t="s">
        <v>43</v>
      </c>
      <c r="B18" s="18"/>
      <c r="C18" s="5">
        <v>0.1</v>
      </c>
      <c r="D18" s="5">
        <v>0.3</v>
      </c>
      <c r="E18" s="5">
        <v>0.6</v>
      </c>
      <c r="F18" s="5">
        <v>0.8</v>
      </c>
      <c r="G18" s="5">
        <v>0.1</v>
      </c>
      <c r="H18" s="5">
        <v>0.6</v>
      </c>
      <c r="I18" s="5">
        <v>0.8</v>
      </c>
      <c r="J18" s="5">
        <v>0.5</v>
      </c>
      <c r="K18" s="5">
        <v>0.5</v>
      </c>
      <c r="L18" s="5">
        <v>0.4</v>
      </c>
      <c r="M18" s="5">
        <v>0.3</v>
      </c>
      <c r="N18" s="5">
        <v>0.3</v>
      </c>
      <c r="O18" s="5">
        <v>0.3</v>
      </c>
      <c r="P18" s="5">
        <v>0.5</v>
      </c>
      <c r="Q18" s="5">
        <v>0.6</v>
      </c>
      <c r="R18" s="18" t="s">
        <v>43</v>
      </c>
      <c r="S18" s="5">
        <v>0.3</v>
      </c>
      <c r="T18" s="5">
        <v>0.8</v>
      </c>
      <c r="U18" s="5">
        <v>0.1</v>
      </c>
      <c r="V18" s="5">
        <v>0.1</v>
      </c>
      <c r="W18" s="5">
        <v>0.7</v>
      </c>
      <c r="X18" s="5">
        <v>0.1</v>
      </c>
      <c r="Y18" s="5">
        <v>0.4</v>
      </c>
      <c r="Z18" s="5">
        <v>0.1</v>
      </c>
      <c r="AA18">
        <v>939.92</v>
      </c>
    </row>
    <row r="19" spans="1:27" x14ac:dyDescent="0.35">
      <c r="A19" s="3" t="s">
        <v>42</v>
      </c>
      <c r="B19" s="3"/>
      <c r="C19" s="6">
        <v>0.3</v>
      </c>
      <c r="D19" s="6">
        <v>0.5</v>
      </c>
      <c r="E19" s="6">
        <v>0.8</v>
      </c>
      <c r="F19" s="6">
        <v>0.5</v>
      </c>
      <c r="G19" s="6">
        <v>0.6</v>
      </c>
      <c r="H19" s="6">
        <v>0.4</v>
      </c>
      <c r="I19" s="6">
        <v>0.4</v>
      </c>
      <c r="J19" s="6">
        <v>0.1</v>
      </c>
      <c r="K19" s="6">
        <v>0.7</v>
      </c>
      <c r="L19" s="6">
        <v>0.4</v>
      </c>
      <c r="M19" s="6">
        <v>0.3</v>
      </c>
      <c r="N19" s="6">
        <v>0.1</v>
      </c>
      <c r="O19" s="6">
        <v>0.5</v>
      </c>
      <c r="P19" s="6">
        <v>0.4</v>
      </c>
      <c r="Q19" s="6">
        <v>0.6</v>
      </c>
      <c r="R19" s="3" t="s">
        <v>42</v>
      </c>
      <c r="S19" s="6">
        <v>0.3</v>
      </c>
      <c r="T19" s="6">
        <v>1</v>
      </c>
      <c r="U19" s="6">
        <v>0.1</v>
      </c>
      <c r="V19" s="6">
        <v>0.2</v>
      </c>
      <c r="W19" s="6">
        <v>0.2</v>
      </c>
      <c r="X19" s="6">
        <v>0.2</v>
      </c>
      <c r="Y19" s="6">
        <v>0.5</v>
      </c>
      <c r="Z19" s="6">
        <v>0.1</v>
      </c>
      <c r="AA19">
        <v>771.81</v>
      </c>
    </row>
    <row r="20" spans="1:27" x14ac:dyDescent="0.35">
      <c r="A20" s="3" t="s">
        <v>36</v>
      </c>
      <c r="B20" s="3"/>
      <c r="C20" s="6">
        <v>0.6</v>
      </c>
      <c r="D20" s="6">
        <v>0.6</v>
      </c>
      <c r="E20" s="6">
        <v>0.9</v>
      </c>
      <c r="F20" s="6">
        <v>0.9</v>
      </c>
      <c r="G20" s="6">
        <v>0.6</v>
      </c>
      <c r="H20" s="6">
        <v>0.3</v>
      </c>
      <c r="I20" s="6">
        <v>0.4</v>
      </c>
      <c r="J20" s="6">
        <v>0.3</v>
      </c>
      <c r="K20" s="6">
        <v>0.3</v>
      </c>
      <c r="L20" s="6">
        <v>0.3</v>
      </c>
      <c r="M20" s="6">
        <v>0.1</v>
      </c>
      <c r="N20" s="6">
        <v>0.1</v>
      </c>
      <c r="O20" s="6">
        <v>0.4</v>
      </c>
      <c r="P20" s="6">
        <v>0.4</v>
      </c>
      <c r="Q20" s="6">
        <v>0.8</v>
      </c>
      <c r="R20" s="3" t="s">
        <v>36</v>
      </c>
      <c r="S20" s="6">
        <v>0.4</v>
      </c>
      <c r="T20" s="6">
        <v>0.9</v>
      </c>
      <c r="U20" s="6">
        <v>0.4</v>
      </c>
      <c r="V20" s="6">
        <v>0.3</v>
      </c>
      <c r="W20" s="6">
        <v>0.5</v>
      </c>
      <c r="X20" s="6">
        <v>0.2</v>
      </c>
      <c r="Y20" s="6">
        <v>0.8</v>
      </c>
      <c r="Z20" s="6">
        <v>0.4</v>
      </c>
      <c r="AA20">
        <v>1266.79</v>
      </c>
    </row>
    <row r="21" spans="1:27" x14ac:dyDescent="0.35">
      <c r="A21" s="4" t="s">
        <v>55</v>
      </c>
      <c r="B21" s="4"/>
      <c r="C21" s="3">
        <v>0.2</v>
      </c>
      <c r="D21" s="3">
        <v>0.2</v>
      </c>
      <c r="E21" s="3">
        <v>0.7</v>
      </c>
      <c r="F21" s="3">
        <v>0.5</v>
      </c>
      <c r="G21" s="3">
        <v>0.6</v>
      </c>
      <c r="H21" s="3">
        <v>0.3</v>
      </c>
      <c r="I21" s="3">
        <v>0.6</v>
      </c>
      <c r="J21" s="3">
        <v>0.2</v>
      </c>
      <c r="K21" s="3">
        <v>0.6</v>
      </c>
      <c r="L21" s="3">
        <v>0.5</v>
      </c>
      <c r="M21" s="3">
        <v>0.5</v>
      </c>
      <c r="N21" s="3">
        <v>0.2</v>
      </c>
      <c r="O21" s="3">
        <v>0.8</v>
      </c>
      <c r="P21" s="3">
        <v>0.4</v>
      </c>
      <c r="Q21" s="3">
        <v>0.6</v>
      </c>
      <c r="R21" s="4" t="s">
        <v>55</v>
      </c>
      <c r="S21" s="3">
        <v>0.3</v>
      </c>
      <c r="T21" s="3">
        <v>0.6</v>
      </c>
      <c r="U21" s="3">
        <v>0.3</v>
      </c>
      <c r="V21" s="3">
        <v>0.4</v>
      </c>
      <c r="W21" s="3">
        <v>0.5</v>
      </c>
      <c r="X21" s="3">
        <v>0.3</v>
      </c>
      <c r="Y21" s="3">
        <v>0.2</v>
      </c>
      <c r="Z21" s="3">
        <v>0.1</v>
      </c>
      <c r="AA21">
        <v>828.46</v>
      </c>
    </row>
    <row r="22" spans="1:27" x14ac:dyDescent="0.35">
      <c r="A22" s="3" t="s">
        <v>34</v>
      </c>
      <c r="B22" s="3"/>
      <c r="C22" s="6">
        <v>0.7</v>
      </c>
      <c r="D22" s="6">
        <v>0.9</v>
      </c>
      <c r="E22" s="6">
        <v>0.7</v>
      </c>
      <c r="F22" s="6">
        <v>0.3</v>
      </c>
      <c r="G22" s="6">
        <v>0.9</v>
      </c>
      <c r="H22" s="6">
        <v>0.2</v>
      </c>
      <c r="I22" s="6">
        <v>0.6</v>
      </c>
      <c r="J22" s="6">
        <v>0.7</v>
      </c>
      <c r="K22" s="6">
        <v>0.4</v>
      </c>
      <c r="L22" s="6">
        <v>0.6</v>
      </c>
      <c r="M22" s="6">
        <v>0.4</v>
      </c>
      <c r="N22" s="6">
        <v>0.7</v>
      </c>
      <c r="O22" s="6">
        <v>0.7</v>
      </c>
      <c r="P22" s="6">
        <v>0.5</v>
      </c>
      <c r="Q22" s="6">
        <v>0.4</v>
      </c>
      <c r="R22" s="3" t="s">
        <v>34</v>
      </c>
      <c r="S22" s="6">
        <v>0.4</v>
      </c>
      <c r="T22" s="6">
        <v>0.7</v>
      </c>
      <c r="U22" s="6">
        <v>0.6</v>
      </c>
      <c r="V22" s="6">
        <v>0.4</v>
      </c>
      <c r="W22" s="6">
        <v>0.5</v>
      </c>
      <c r="X22" s="6">
        <v>0.3</v>
      </c>
      <c r="Y22" s="6">
        <v>0.7</v>
      </c>
      <c r="Z22" s="6">
        <v>0.5</v>
      </c>
      <c r="AA22">
        <v>1250.0999999999999</v>
      </c>
    </row>
    <row r="23" spans="1:27" x14ac:dyDescent="0.35">
      <c r="A23" s="3" t="s">
        <v>58</v>
      </c>
      <c r="B23" s="3"/>
      <c r="C23" s="4">
        <v>0.3</v>
      </c>
      <c r="D23" s="4">
        <v>0.2</v>
      </c>
      <c r="E23" s="4">
        <v>0.9</v>
      </c>
      <c r="F23" s="4">
        <v>0.2</v>
      </c>
      <c r="G23" s="4">
        <v>0.6</v>
      </c>
      <c r="H23" s="4">
        <v>0.9</v>
      </c>
      <c r="I23" s="4">
        <v>1</v>
      </c>
      <c r="J23" s="4">
        <v>0.3</v>
      </c>
      <c r="K23" s="4">
        <v>0.5</v>
      </c>
      <c r="L23" s="4">
        <v>0.2</v>
      </c>
      <c r="M23" s="4">
        <v>0.2</v>
      </c>
      <c r="N23" s="4">
        <v>0.3</v>
      </c>
      <c r="O23" s="4">
        <v>0.8</v>
      </c>
      <c r="P23" s="4">
        <v>0.8</v>
      </c>
      <c r="Q23" s="4">
        <v>0.9</v>
      </c>
      <c r="R23" s="3" t="s">
        <v>58</v>
      </c>
      <c r="S23" s="4">
        <v>0.2</v>
      </c>
      <c r="T23" s="4">
        <v>0.2</v>
      </c>
      <c r="U23" s="4">
        <v>0.3</v>
      </c>
      <c r="V23" s="4">
        <v>0.5</v>
      </c>
      <c r="W23" s="4">
        <v>0.1</v>
      </c>
      <c r="X23" s="4">
        <v>0.2</v>
      </c>
      <c r="Y23" s="4">
        <v>0.4</v>
      </c>
      <c r="Z23" s="4">
        <v>0.2</v>
      </c>
      <c r="AA23">
        <v>757.59</v>
      </c>
    </row>
    <row r="24" spans="1:27" x14ac:dyDescent="0.35">
      <c r="A24" s="3" t="s">
        <v>56</v>
      </c>
      <c r="B24" s="3"/>
      <c r="C24" s="4">
        <v>0.5</v>
      </c>
      <c r="D24" s="4">
        <v>0.2</v>
      </c>
      <c r="E24" s="4">
        <v>0.7</v>
      </c>
      <c r="F24" s="4">
        <v>0.8</v>
      </c>
      <c r="G24" s="4">
        <v>0.3</v>
      </c>
      <c r="H24" s="4">
        <v>0.7</v>
      </c>
      <c r="I24" s="4">
        <v>0.6</v>
      </c>
      <c r="J24" s="4">
        <v>0.5</v>
      </c>
      <c r="K24" s="4">
        <v>0.5</v>
      </c>
      <c r="L24" s="4">
        <v>0.2</v>
      </c>
      <c r="M24" s="4">
        <v>0.2</v>
      </c>
      <c r="N24" s="4">
        <v>0.8</v>
      </c>
      <c r="O24" s="4">
        <v>0.3</v>
      </c>
      <c r="P24" s="4">
        <v>0.5</v>
      </c>
      <c r="Q24" s="4">
        <v>0.9</v>
      </c>
      <c r="R24" s="3" t="s">
        <v>56</v>
      </c>
      <c r="S24" s="4">
        <v>0.3</v>
      </c>
      <c r="T24" s="4">
        <v>0.5</v>
      </c>
      <c r="U24" s="4">
        <v>0.2</v>
      </c>
      <c r="V24" s="4">
        <v>0.3</v>
      </c>
      <c r="W24" s="4">
        <v>0.5</v>
      </c>
      <c r="X24" s="4">
        <v>0.1</v>
      </c>
      <c r="Y24" s="4">
        <v>0.1</v>
      </c>
      <c r="Z24" s="4">
        <v>0.1</v>
      </c>
      <c r="AA24">
        <v>1394.13</v>
      </c>
    </row>
    <row r="25" spans="1:27" x14ac:dyDescent="0.35">
      <c r="A25" s="3" t="s">
        <v>44</v>
      </c>
      <c r="B25" s="3"/>
      <c r="C25" s="6">
        <v>0.6</v>
      </c>
      <c r="D25" s="6">
        <v>0.4</v>
      </c>
      <c r="E25" s="6">
        <v>0.9</v>
      </c>
      <c r="F25" s="6">
        <v>0.7</v>
      </c>
      <c r="G25" s="6">
        <v>0.8</v>
      </c>
      <c r="H25" s="6">
        <v>0.4</v>
      </c>
      <c r="I25" s="6">
        <v>0.8</v>
      </c>
      <c r="J25" s="6">
        <v>0.6</v>
      </c>
      <c r="K25" s="6">
        <v>0.7</v>
      </c>
      <c r="L25" s="6">
        <v>0.5</v>
      </c>
      <c r="M25" s="6">
        <v>0.5</v>
      </c>
      <c r="N25" s="6">
        <v>0.8</v>
      </c>
      <c r="O25" s="6">
        <v>0.6</v>
      </c>
      <c r="P25" s="6">
        <v>0.2</v>
      </c>
      <c r="Q25" s="6">
        <v>0.6</v>
      </c>
      <c r="R25" s="3" t="s">
        <v>44</v>
      </c>
      <c r="S25" s="6">
        <v>0.4</v>
      </c>
      <c r="T25" s="6">
        <v>0.9</v>
      </c>
      <c r="U25" s="6">
        <v>0.4</v>
      </c>
      <c r="V25" s="6">
        <v>0.2</v>
      </c>
      <c r="W25" s="6">
        <v>0.8</v>
      </c>
      <c r="X25" s="6">
        <v>0.6</v>
      </c>
      <c r="Y25" s="6">
        <v>0.8</v>
      </c>
      <c r="Z25" s="6">
        <v>0.4</v>
      </c>
      <c r="AA25">
        <v>1333.71</v>
      </c>
    </row>
    <row r="26" spans="1:27" x14ac:dyDescent="0.35">
      <c r="A26" s="3" t="s">
        <v>54</v>
      </c>
      <c r="B26" s="3"/>
      <c r="C26" s="4">
        <v>0.2</v>
      </c>
      <c r="D26" s="4">
        <v>0.6</v>
      </c>
      <c r="E26" s="4">
        <v>0.8</v>
      </c>
      <c r="F26" s="4">
        <v>0.3</v>
      </c>
      <c r="G26" s="4">
        <v>0.6</v>
      </c>
      <c r="H26" s="4">
        <v>0.1</v>
      </c>
      <c r="I26" s="4">
        <v>0.4</v>
      </c>
      <c r="J26" s="4">
        <v>0.5</v>
      </c>
      <c r="K26" s="4">
        <v>0.5</v>
      </c>
      <c r="L26" s="4">
        <v>0.1</v>
      </c>
      <c r="M26" s="4">
        <v>0.1</v>
      </c>
      <c r="N26" s="4">
        <v>0.4</v>
      </c>
      <c r="O26" s="4">
        <v>0.3</v>
      </c>
      <c r="P26" s="4">
        <v>0.3</v>
      </c>
      <c r="Q26" s="4">
        <v>0.9</v>
      </c>
      <c r="R26" s="3" t="s">
        <v>54</v>
      </c>
      <c r="S26" s="4">
        <v>0.4</v>
      </c>
      <c r="T26" s="4">
        <v>0.8</v>
      </c>
      <c r="U26" s="4">
        <v>0.9</v>
      </c>
      <c r="V26" s="4">
        <v>0.3</v>
      </c>
      <c r="W26" s="4">
        <v>0.5</v>
      </c>
      <c r="X26" s="4">
        <v>0.3</v>
      </c>
      <c r="Y26" s="4">
        <v>0.9</v>
      </c>
      <c r="Z26" s="4">
        <v>0.1</v>
      </c>
      <c r="AA26">
        <v>1200.1400000000001</v>
      </c>
    </row>
    <row r="27" spans="1:27" x14ac:dyDescent="0.35">
      <c r="A27" s="17" t="s">
        <v>40</v>
      </c>
      <c r="B27" s="17"/>
      <c r="C27" s="6">
        <v>0.4</v>
      </c>
      <c r="D27" s="6">
        <v>0.3</v>
      </c>
      <c r="E27" s="6">
        <v>0.8</v>
      </c>
      <c r="F27" s="6">
        <v>0.5</v>
      </c>
      <c r="G27" s="6">
        <v>0.7</v>
      </c>
      <c r="H27" s="6">
        <v>0.2</v>
      </c>
      <c r="I27" s="6">
        <v>0.4</v>
      </c>
      <c r="J27" s="6">
        <v>0.6</v>
      </c>
      <c r="K27" s="6">
        <v>0.3</v>
      </c>
      <c r="L27" s="6">
        <v>0.3</v>
      </c>
      <c r="M27" s="6">
        <v>0.4</v>
      </c>
      <c r="N27" s="6">
        <v>0.4</v>
      </c>
      <c r="O27" s="6">
        <v>0.7</v>
      </c>
      <c r="P27" s="6">
        <v>0.2</v>
      </c>
      <c r="Q27" s="6">
        <v>0.6</v>
      </c>
      <c r="R27" s="17" t="s">
        <v>40</v>
      </c>
      <c r="S27" s="6">
        <v>0.4</v>
      </c>
      <c r="T27" s="6">
        <v>0.5</v>
      </c>
      <c r="U27" s="6">
        <v>0.3</v>
      </c>
      <c r="V27" s="6">
        <v>0.5</v>
      </c>
      <c r="W27" s="6">
        <v>0.2</v>
      </c>
      <c r="X27" s="6">
        <v>0.3</v>
      </c>
      <c r="Y27" s="6">
        <v>0.5</v>
      </c>
      <c r="Z27" s="6">
        <v>0.3</v>
      </c>
      <c r="AA27">
        <v>1276.5</v>
      </c>
    </row>
    <row r="28" spans="1:27" x14ac:dyDescent="0.3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7" x14ac:dyDescent="0.3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7" x14ac:dyDescent="0.3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7" x14ac:dyDescent="0.3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7" x14ac:dyDescent="0.3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2:24" x14ac:dyDescent="0.3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2:24" x14ac:dyDescent="0.3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2:24" x14ac:dyDescent="0.3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2:24" x14ac:dyDescent="0.3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2:24" x14ac:dyDescent="0.3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2:24" x14ac:dyDescent="0.3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2:24" x14ac:dyDescent="0.3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spans="2:24" x14ac:dyDescent="0.3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2:24" x14ac:dyDescent="0.3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spans="2:24" x14ac:dyDescent="0.3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spans="2:24" x14ac:dyDescent="0.3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spans="2:24" x14ac:dyDescent="0.3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BIS-10</vt:lpstr>
      <vt:lpstr>BPS</vt:lpstr>
      <vt:lpstr>Perso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ManipEcranTactile</dc:creator>
  <cp:lastModifiedBy>Mathilde Legrand</cp:lastModifiedBy>
  <dcterms:created xsi:type="dcterms:W3CDTF">2022-02-21T12:59:48Z</dcterms:created>
  <dcterms:modified xsi:type="dcterms:W3CDTF">2022-03-21T13:39:37Z</dcterms:modified>
</cp:coreProperties>
</file>