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MR_APP\MR-App-Repo\SlufterToets\"/>
    </mc:Choice>
  </mc:AlternateContent>
  <xr:revisionPtr revIDLastSave="0" documentId="13_ncr:1_{B87C9D3C-1056-4E07-AAC8-9FCA7D1EA58D}" xr6:coauthVersionLast="47" xr6:coauthVersionMax="47" xr10:uidLastSave="{00000000-0000-0000-0000-000000000000}"/>
  <workbookProtection workbookAlgorithmName="SHA-512" workbookHashValue="HjHSq6CwHXvBHizBjQypwtAiPtegw1AdgOZ/YV1ZnzV6R/NcK4JEHwhn/Oq8bfGzAedoS/j19e5JHlBU7I2ELQ==" workbookSaltValue="ML1YqXVWcwGhFNnv1AfIjw==" workbookSpinCount="100000" lockStructure="1"/>
  <bookViews>
    <workbookView xWindow="-108" yWindow="-108" windowWidth="23256" windowHeight="12456" firstSheet="1" activeTab="1" xr2:uid="{26280CD9-F35B-41AE-894D-0CB25AE41875}"/>
  </bookViews>
  <sheets>
    <sheet name="Info" sheetId="4" r:id="rId1"/>
    <sheet name="Parameters monstervakken" sheetId="1" r:id="rId2"/>
    <sheet name="Toetsingen (BBS)" sheetId="3" r:id="rId3"/>
  </sheets>
  <definedNames>
    <definedName name="_xlnm.Print_Area" localSheetId="0">Info!$A$1:$A$19</definedName>
    <definedName name="_xlnm.Print_Area" localSheetId="1">'Parameters monstervakken'!$A$1:$AA$76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F55" i="1"/>
  <c r="D6" i="3"/>
  <c r="D5" i="3"/>
  <c r="D4" i="3"/>
  <c r="L76" i="1" l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C14" i="1"/>
  <c r="D3" i="3"/>
  <c r="D2" i="3"/>
  <c r="C51" i="3"/>
  <c r="C21" i="3"/>
  <c r="C16" i="3"/>
  <c r="C12" i="3"/>
  <c r="C9" i="3"/>
  <c r="E68" i="3"/>
  <c r="E67" i="3"/>
  <c r="E66" i="3"/>
  <c r="E65" i="3"/>
  <c r="D43" i="3"/>
  <c r="F43" i="3" s="1"/>
  <c r="D41" i="3"/>
  <c r="AY60" i="1"/>
  <c r="AY70" i="1"/>
  <c r="AY45" i="1"/>
  <c r="AY36" i="1"/>
  <c r="AY35" i="1"/>
  <c r="AY14" i="1"/>
  <c r="AY2" i="1"/>
  <c r="AX70" i="1"/>
  <c r="AX60" i="1"/>
  <c r="AX45" i="1"/>
  <c r="AX36" i="1"/>
  <c r="AX35" i="1"/>
  <c r="AX14" i="1"/>
  <c r="AX2" i="1"/>
  <c r="AW60" i="1"/>
  <c r="AW70" i="1"/>
  <c r="AW45" i="1"/>
  <c r="AW36" i="1"/>
  <c r="AW35" i="1"/>
  <c r="AW14" i="1"/>
  <c r="AW2" i="1"/>
  <c r="AV60" i="1"/>
  <c r="AV70" i="1"/>
  <c r="AV45" i="1"/>
  <c r="AV36" i="1"/>
  <c r="AV35" i="1"/>
  <c r="AV14" i="1"/>
  <c r="AV2" i="1"/>
  <c r="AU70" i="1"/>
  <c r="AU60" i="1"/>
  <c r="AU45" i="1"/>
  <c r="AU36" i="1"/>
  <c r="AU35" i="1"/>
  <c r="AU14" i="1"/>
  <c r="AU2" i="1"/>
  <c r="AT60" i="1"/>
  <c r="AT70" i="1"/>
  <c r="AT45" i="1"/>
  <c r="AT36" i="1"/>
  <c r="AT35" i="1"/>
  <c r="AT14" i="1"/>
  <c r="AT2" i="1"/>
  <c r="AS60" i="1"/>
  <c r="AS70" i="1"/>
  <c r="AS45" i="1"/>
  <c r="AS36" i="1"/>
  <c r="AS35" i="1"/>
  <c r="AS14" i="1"/>
  <c r="AS2" i="1"/>
  <c r="AR70" i="1"/>
  <c r="AR60" i="1"/>
  <c r="AR45" i="1"/>
  <c r="AR36" i="1"/>
  <c r="AR35" i="1"/>
  <c r="AR14" i="1"/>
  <c r="AR2" i="1"/>
  <c r="AQ70" i="1"/>
  <c r="AQ60" i="1"/>
  <c r="AQ45" i="1"/>
  <c r="AQ36" i="1"/>
  <c r="AQ35" i="1"/>
  <c r="AQ14" i="1"/>
  <c r="AQ2" i="1"/>
  <c r="AP70" i="1"/>
  <c r="AP60" i="1"/>
  <c r="AP45" i="1"/>
  <c r="AP36" i="1"/>
  <c r="AP35" i="1"/>
  <c r="AP14" i="1"/>
  <c r="AP2" i="1"/>
  <c r="AO60" i="1"/>
  <c r="AO70" i="1"/>
  <c r="AO45" i="1"/>
  <c r="AO36" i="1"/>
  <c r="AO35" i="1"/>
  <c r="AO14" i="1"/>
  <c r="AO2" i="1"/>
  <c r="AN70" i="1"/>
  <c r="AN60" i="1"/>
  <c r="AN45" i="1"/>
  <c r="AN36" i="1"/>
  <c r="AN35" i="1"/>
  <c r="AN14" i="1"/>
  <c r="AN2" i="1"/>
  <c r="AM70" i="1"/>
  <c r="AM60" i="1"/>
  <c r="AM45" i="1"/>
  <c r="AM36" i="1"/>
  <c r="AM35" i="1"/>
  <c r="AM14" i="1"/>
  <c r="AM2" i="1"/>
  <c r="AL60" i="1"/>
  <c r="AL70" i="1"/>
  <c r="AL45" i="1"/>
  <c r="AL36" i="1"/>
  <c r="AL35" i="1"/>
  <c r="AL14" i="1"/>
  <c r="AL2" i="1"/>
  <c r="AK60" i="1"/>
  <c r="AK70" i="1"/>
  <c r="AK45" i="1"/>
  <c r="AK36" i="1"/>
  <c r="AK35" i="1"/>
  <c r="AK14" i="1"/>
  <c r="AK2" i="1"/>
  <c r="AZ60" i="1"/>
  <c r="AZ70" i="1"/>
  <c r="AZ45" i="1"/>
  <c r="AZ36" i="1"/>
  <c r="AZ35" i="1"/>
  <c r="AZ14" i="1"/>
  <c r="AZ2" i="1"/>
  <c r="AJ60" i="1"/>
  <c r="AJ70" i="1"/>
  <c r="AJ45" i="1"/>
  <c r="AJ36" i="1"/>
  <c r="AJ35" i="1"/>
  <c r="AJ14" i="1"/>
  <c r="AJ2" i="1"/>
  <c r="AI60" i="1"/>
  <c r="AI70" i="1"/>
  <c r="AI45" i="1"/>
  <c r="AI36" i="1"/>
  <c r="AI35" i="1"/>
  <c r="AI14" i="1"/>
  <c r="AI2" i="1"/>
  <c r="AH60" i="1"/>
  <c r="AH70" i="1"/>
  <c r="AH45" i="1"/>
  <c r="AH36" i="1"/>
  <c r="AH35" i="1"/>
  <c r="AH14" i="1"/>
  <c r="AH2" i="1"/>
  <c r="AG60" i="1"/>
  <c r="AG70" i="1"/>
  <c r="AG45" i="1"/>
  <c r="AG36" i="1"/>
  <c r="AG35" i="1"/>
  <c r="AG14" i="1"/>
  <c r="AG2" i="1"/>
  <c r="AF60" i="1"/>
  <c r="AF70" i="1"/>
  <c r="AF45" i="1"/>
  <c r="AF36" i="1"/>
  <c r="AF35" i="1"/>
  <c r="AF14" i="1"/>
  <c r="AF2" i="1"/>
  <c r="AE60" i="1"/>
  <c r="AE70" i="1"/>
  <c r="AE45" i="1"/>
  <c r="AE36" i="1"/>
  <c r="AE35" i="1"/>
  <c r="AE14" i="1"/>
  <c r="AE2" i="1"/>
  <c r="AD60" i="1"/>
  <c r="AD70" i="1"/>
  <c r="AD45" i="1"/>
  <c r="AD36" i="1"/>
  <c r="AD35" i="1"/>
  <c r="AD14" i="1"/>
  <c r="AD2" i="1"/>
  <c r="AC60" i="1"/>
  <c r="AC70" i="1"/>
  <c r="AC45" i="1"/>
  <c r="AC36" i="1"/>
  <c r="AC35" i="1"/>
  <c r="AC14" i="1"/>
  <c r="AC2" i="1"/>
  <c r="AB60" i="1"/>
  <c r="AB70" i="1"/>
  <c r="AB45" i="1"/>
  <c r="AB36" i="1"/>
  <c r="AB35" i="1"/>
  <c r="AB14" i="1"/>
  <c r="AB2" i="1"/>
  <c r="N2" i="1"/>
  <c r="D2" i="1"/>
  <c r="E2" i="1"/>
  <c r="F2" i="1"/>
  <c r="G2" i="1"/>
  <c r="H2" i="1"/>
  <c r="I2" i="1"/>
  <c r="J2" i="1"/>
  <c r="K2" i="1"/>
  <c r="L2" i="1"/>
  <c r="M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C2" i="1"/>
  <c r="D60" i="1"/>
  <c r="D76" i="1" s="1"/>
  <c r="E60" i="1"/>
  <c r="E76" i="1" s="1"/>
  <c r="F60" i="1"/>
  <c r="F76" i="1" s="1"/>
  <c r="G60" i="1"/>
  <c r="G76" i="1" s="1"/>
  <c r="H60" i="1"/>
  <c r="H76" i="1" s="1"/>
  <c r="I60" i="1"/>
  <c r="I76" i="1" s="1"/>
  <c r="J60" i="1"/>
  <c r="J76" i="1" s="1"/>
  <c r="K60" i="1"/>
  <c r="K76" i="1" s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C60" i="1"/>
  <c r="C76" i="1" s="1"/>
  <c r="E55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J41" i="3" l="1"/>
  <c r="G41" i="3"/>
  <c r="D12" i="3"/>
  <c r="D11" i="3"/>
  <c r="G11" i="3" s="1"/>
  <c r="D10" i="3"/>
  <c r="G10" i="3" s="1"/>
  <c r="D9" i="3"/>
  <c r="D40" i="3"/>
  <c r="D21" i="3"/>
  <c r="D53" i="3"/>
  <c r="D27" i="3"/>
  <c r="D26" i="3"/>
  <c r="D25" i="3"/>
  <c r="D24" i="3"/>
  <c r="D23" i="3"/>
  <c r="D22" i="3"/>
  <c r="D59" i="3"/>
  <c r="G59" i="3" s="1"/>
  <c r="D51" i="3"/>
  <c r="G51" i="3" s="1"/>
  <c r="D32" i="3"/>
  <c r="G32" i="3" s="1"/>
  <c r="D60" i="3"/>
  <c r="G60" i="3" s="1"/>
  <c r="D14" i="3"/>
  <c r="G14" i="3" s="1"/>
  <c r="D15" i="3"/>
  <c r="G15" i="3" s="1"/>
  <c r="D33" i="3"/>
  <c r="G33" i="3" s="1"/>
  <c r="D42" i="3"/>
  <c r="D52" i="3"/>
  <c r="D61" i="3"/>
  <c r="G61" i="3" s="1"/>
  <c r="D16" i="3"/>
  <c r="G16" i="3" s="1"/>
  <c r="D34" i="3"/>
  <c r="G34" i="3" s="1"/>
  <c r="D62" i="3"/>
  <c r="G62" i="3" s="1"/>
  <c r="D18" i="3"/>
  <c r="D35" i="3"/>
  <c r="G35" i="3" s="1"/>
  <c r="D45" i="3"/>
  <c r="G45" i="3" s="1"/>
  <c r="D54" i="3"/>
  <c r="G54" i="3" s="1"/>
  <c r="D19" i="3"/>
  <c r="D36" i="3"/>
  <c r="G36" i="3" s="1"/>
  <c r="D46" i="3"/>
  <c r="G46" i="3" s="1"/>
  <c r="D55" i="3"/>
  <c r="G55" i="3" s="1"/>
  <c r="D20" i="3"/>
  <c r="D37" i="3"/>
  <c r="G37" i="3" s="1"/>
  <c r="D47" i="3"/>
  <c r="G47" i="3" s="1"/>
  <c r="D57" i="3"/>
  <c r="G57" i="3" s="1"/>
  <c r="D58" i="3"/>
  <c r="G58" i="3" s="1"/>
  <c r="D13" i="3"/>
  <c r="D31" i="3"/>
  <c r="G31" i="3" s="1"/>
  <c r="D50" i="3"/>
  <c r="G50" i="3" s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F35" i="1"/>
  <c r="H43" i="3"/>
  <c r="F12" i="3" l="1"/>
  <c r="G12" i="3"/>
  <c r="F13" i="3"/>
  <c r="G13" i="3"/>
  <c r="K52" i="3"/>
  <c r="G52" i="3"/>
  <c r="G42" i="3"/>
  <c r="F42" i="3"/>
  <c r="J40" i="3"/>
  <c r="G40" i="3"/>
  <c r="F40" i="3"/>
  <c r="F9" i="3"/>
  <c r="G9" i="3"/>
  <c r="F11" i="3"/>
  <c r="F15" i="3"/>
  <c r="J12" i="3"/>
  <c r="F14" i="3"/>
  <c r="K60" i="3"/>
  <c r="F10" i="3"/>
  <c r="F16" i="3"/>
  <c r="K50" i="3"/>
  <c r="K51" i="3"/>
  <c r="K45" i="3"/>
  <c r="U70" i="1"/>
  <c r="M70" i="1"/>
  <c r="W70" i="1"/>
  <c r="O70" i="1"/>
  <c r="G70" i="1"/>
  <c r="T70" i="1"/>
  <c r="L70" i="1"/>
  <c r="AA70" i="1"/>
  <c r="S70" i="1"/>
  <c r="K70" i="1"/>
  <c r="J70" i="1"/>
  <c r="Z70" i="1"/>
  <c r="R70" i="1"/>
  <c r="Y70" i="1"/>
  <c r="Q70" i="1"/>
  <c r="I70" i="1"/>
  <c r="X70" i="1"/>
  <c r="P70" i="1"/>
  <c r="H70" i="1"/>
  <c r="V70" i="1"/>
  <c r="N70" i="1"/>
  <c r="H52" i="3"/>
  <c r="J26" i="3"/>
  <c r="J22" i="3"/>
  <c r="J24" i="3"/>
  <c r="J50" i="3"/>
  <c r="J23" i="3"/>
  <c r="J51" i="3"/>
  <c r="J42" i="3" l="1"/>
  <c r="H42" i="3"/>
  <c r="I40" i="3"/>
  <c r="H40" i="3"/>
  <c r="J57" i="3"/>
  <c r="H57" i="3"/>
  <c r="H37" i="3"/>
  <c r="J46" i="3"/>
  <c r="J18" i="3"/>
  <c r="I53" i="3"/>
  <c r="H53" i="3"/>
  <c r="J9" i="3"/>
  <c r="H9" i="3"/>
  <c r="I9" i="3"/>
  <c r="H34" i="3"/>
  <c r="J47" i="3"/>
  <c r="H35" i="3"/>
  <c r="H62" i="3"/>
  <c r="J20" i="3"/>
  <c r="J58" i="3"/>
  <c r="H58" i="3"/>
  <c r="H36" i="3"/>
  <c r="H33" i="3"/>
  <c r="H31" i="3"/>
  <c r="J59" i="3"/>
  <c r="H59" i="3"/>
  <c r="H32" i="3"/>
  <c r="J45" i="3"/>
  <c r="J19" i="3"/>
  <c r="J10" i="3"/>
  <c r="I10" i="3"/>
  <c r="H10" i="3"/>
  <c r="I16" i="3"/>
  <c r="J16" i="3"/>
  <c r="H16" i="3"/>
  <c r="H15" i="3"/>
  <c r="J15" i="3"/>
  <c r="I15" i="3"/>
  <c r="I14" i="3"/>
  <c r="J14" i="3"/>
  <c r="H14" i="3"/>
  <c r="H13" i="3"/>
  <c r="J13" i="3"/>
  <c r="I13" i="3"/>
  <c r="H12" i="3"/>
  <c r="I12" i="3"/>
  <c r="I11" i="3"/>
  <c r="J11" i="3"/>
  <c r="H11" i="3"/>
  <c r="J52" i="3"/>
  <c r="D45" i="1" l="1"/>
  <c r="E45" i="1"/>
  <c r="F45" i="1"/>
  <c r="C45" i="1"/>
  <c r="E35" i="1"/>
  <c r="D35" i="1"/>
  <c r="C35" i="1"/>
  <c r="D28" i="3" l="1"/>
  <c r="D38" i="3"/>
  <c r="C38" i="3"/>
  <c r="D55" i="1"/>
  <c r="C55" i="1"/>
  <c r="D48" i="3" s="1"/>
  <c r="F48" i="3" s="1"/>
  <c r="D14" i="1"/>
  <c r="E14" i="1"/>
  <c r="F14" i="1"/>
  <c r="D36" i="1"/>
  <c r="E36" i="1"/>
  <c r="F36" i="1"/>
  <c r="C36" i="1"/>
  <c r="D7" i="3" l="1"/>
  <c r="G38" i="3"/>
  <c r="F38" i="3"/>
  <c r="K38" i="3"/>
  <c r="C29" i="3"/>
  <c r="D29" i="3"/>
  <c r="C7" i="3"/>
  <c r="H38" i="3"/>
  <c r="I38" i="3"/>
  <c r="F70" i="1"/>
  <c r="D70" i="1"/>
  <c r="C70" i="1"/>
  <c r="E70" i="1"/>
  <c r="G29" i="3" l="1"/>
  <c r="F29" i="3"/>
  <c r="D63" i="3"/>
  <c r="G63" i="3" s="1"/>
  <c r="H48" i="3"/>
  <c r="I48" i="3"/>
  <c r="I29" i="3"/>
  <c r="H29" i="3"/>
  <c r="H63" i="3" l="1"/>
</calcChain>
</file>

<file path=xl/sharedStrings.xml><?xml version="1.0" encoding="utf-8"?>
<sst xmlns="http://schemas.openxmlformats.org/spreadsheetml/2006/main" count="167" uniqueCount="107">
  <si>
    <t xml:space="preserve">Monsteromschrijving </t>
  </si>
  <si>
    <t>Voldoet monstervak aan acceptatiecriteria</t>
  </si>
  <si>
    <t>Botova T3: Toepassen bagger in oppervlaktewater</t>
  </si>
  <si>
    <t>A</t>
  </si>
  <si>
    <t>B</t>
  </si>
  <si>
    <t>AW</t>
  </si>
  <si>
    <t>V</t>
  </si>
  <si>
    <t>GEEN</t>
  </si>
  <si>
    <t>JA</t>
  </si>
  <si>
    <t>Botova T7 (zoute baggerspecie)</t>
  </si>
  <si>
    <t>NV</t>
  </si>
  <si>
    <t>ORANJE</t>
  </si>
  <si>
    <t>NEE</t>
  </si>
  <si>
    <t>PFAS herbruikbaar (PFOS &lt;3,7 ug/kg en PFAS + PFOA &lt;0,8 ug/kg)</t>
  </si>
  <si>
    <t>ROOD</t>
  </si>
  <si>
    <t>CROW 400</t>
  </si>
  <si>
    <t>NT</t>
  </si>
  <si>
    <t>ROOD V</t>
  </si>
  <si>
    <t>Aantal m3</t>
  </si>
  <si>
    <t>ZWART</t>
  </si>
  <si>
    <t>ZWART V</t>
  </si>
  <si>
    <t>Droge stof %</t>
  </si>
  <si>
    <t>Organische stof %</t>
  </si>
  <si>
    <t>&lt; 2 µm % (Lutum)</t>
  </si>
  <si>
    <r>
      <t xml:space="preserve">&lt; 63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 %</t>
    </r>
  </si>
  <si>
    <t>&lt; 2 mm %</t>
  </si>
  <si>
    <t>Zand %</t>
  </si>
  <si>
    <t>Metalen (mg/kg DS)</t>
  </si>
  <si>
    <t>Arseen</t>
  </si>
  <si>
    <t>Cadmium</t>
  </si>
  <si>
    <t>Chroom</t>
  </si>
  <si>
    <t>Koper</t>
  </si>
  <si>
    <t>Kwik</t>
  </si>
  <si>
    <t>Lood</t>
  </si>
  <si>
    <t>Nikkel</t>
  </si>
  <si>
    <t>Zink</t>
  </si>
  <si>
    <t>PAK (mg/kg DS)</t>
  </si>
  <si>
    <t>Naftaleen</t>
  </si>
  <si>
    <t>Anthraceen</t>
  </si>
  <si>
    <t>Fenanthreen</t>
  </si>
  <si>
    <t>Fluorantheen</t>
  </si>
  <si>
    <t>Benz(a)anthraceen</t>
  </si>
  <si>
    <t>Chryseen</t>
  </si>
  <si>
    <t>Benzo(a)pyreen</t>
  </si>
  <si>
    <t>Benzo(g,h,i)peryleen</t>
  </si>
  <si>
    <t>Benzo(k)fluoranteen</t>
  </si>
  <si>
    <t>Indeno(1,2,3-cd)pyreen</t>
  </si>
  <si>
    <t>Som PAK (7)</t>
  </si>
  <si>
    <t>Som PAK (10)</t>
  </si>
  <si>
    <t>PCB (mg/kg DS)</t>
  </si>
  <si>
    <t>PCB 28</t>
  </si>
  <si>
    <t>PCB 52</t>
  </si>
  <si>
    <t>PCB 101</t>
  </si>
  <si>
    <t>PCB 118</t>
  </si>
  <si>
    <t>PCB 138</t>
  </si>
  <si>
    <t>PCB 153</t>
  </si>
  <si>
    <t>PCB 180</t>
  </si>
  <si>
    <t>Som PCB (7)</t>
  </si>
  <si>
    <t>Overige stoffen (mg/kg DS)</t>
  </si>
  <si>
    <t>Minerale olie C10-C40</t>
  </si>
  <si>
    <t>EOX (baggerspecie buiten NL)</t>
  </si>
  <si>
    <t>Hexachloorbenzeen</t>
  </si>
  <si>
    <t>TBT (zoute baggerspecie)</t>
  </si>
  <si>
    <t>OCB's (mg/kg DS)</t>
  </si>
  <si>
    <t>DDT</t>
  </si>
  <si>
    <t>DDD</t>
  </si>
  <si>
    <t>DDE</t>
  </si>
  <si>
    <t>som DDT, DDD, DDE</t>
  </si>
  <si>
    <t>Aldrin</t>
  </si>
  <si>
    <t>Dieldrin</t>
  </si>
  <si>
    <t>Endrin</t>
  </si>
  <si>
    <t>Som Aldrin, Dieldrin, Endrin</t>
  </si>
  <si>
    <t>Telodrin</t>
  </si>
  <si>
    <t>Isodrin</t>
  </si>
  <si>
    <t>Alpha-HCH</t>
  </si>
  <si>
    <t>Beta-HCH</t>
  </si>
  <si>
    <t>Gamma-HCH</t>
  </si>
  <si>
    <t>Heptachloor</t>
  </si>
  <si>
    <t>Heptachloorepoxyde</t>
  </si>
  <si>
    <t>Hexachloorbutadieen</t>
  </si>
  <si>
    <t>Som pesticiden (15)</t>
  </si>
  <si>
    <r>
      <t>PFAS (</t>
    </r>
    <r>
      <rPr>
        <b/>
        <sz val="11"/>
        <color theme="1"/>
        <rFont val="Calibri"/>
        <family val="2"/>
      </rPr>
      <t>µg/kg DS)</t>
    </r>
  </si>
  <si>
    <t>Som PFOS</t>
  </si>
  <si>
    <t>Som PFOA</t>
  </si>
  <si>
    <t>Overige PFAS (Excl. PFOS en PFOA)</t>
  </si>
  <si>
    <t>GenX</t>
  </si>
  <si>
    <t>STATUS MONSTERVAK</t>
  </si>
  <si>
    <t>Parameters</t>
  </si>
  <si>
    <t>Gemiddelde (ML)</t>
  </si>
  <si>
    <t>Gem (Std. Bodem)</t>
  </si>
  <si>
    <t>Max</t>
  </si>
  <si>
    <t>Slufter II-III</t>
  </si>
  <si>
    <t>Slufter IV</t>
  </si>
  <si>
    <t>NW4 (kl3)</t>
  </si>
  <si>
    <t>NW4 (kl4)</t>
  </si>
  <si>
    <t>EURAL</t>
  </si>
  <si>
    <t>BoS melden</t>
  </si>
  <si>
    <t>Korrelgrootte</t>
  </si>
  <si>
    <t>&lt;2 µm % (Lutum)</t>
  </si>
  <si>
    <t>&lt;63 µm %</t>
  </si>
  <si>
    <t>&lt;2 mm %</t>
  </si>
  <si>
    <t>NW4 kl3</t>
  </si>
  <si>
    <t>NW kl 4</t>
  </si>
  <si>
    <t>BAGA</t>
  </si>
  <si>
    <r>
      <t>PCB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g/kg DS)</t>
    </r>
  </si>
  <si>
    <t>TBT (indien zoute baggerspecie)</t>
  </si>
  <si>
    <t>Overige PFAS (Hoogst gemeten overige PFAS)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</si>
</sst>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66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3" fontId="0" fillId="0" borderId="3" xfId="0" applyNumberFormat="1" applyBorder="1"/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0" fillId="0" borderId="1" xfId="0" applyBorder="1"/>
    <xf numFmtId="0" fontId="0" fillId="0" borderId="3" xfId="0" applyBorder="1"/>
    <xf numFmtId="3" fontId="0" fillId="2" borderId="2" xfId="0" applyNumberFormat="1" applyFill="1" applyBorder="1"/>
    <xf numFmtId="3" fontId="0" fillId="0" borderId="7" xfId="0" applyNumberFormat="1" applyBorder="1"/>
    <xf numFmtId="3" fontId="0" fillId="2" borderId="1" xfId="0" applyNumberFormat="1" applyFill="1" applyBorder="1"/>
    <xf numFmtId="3" fontId="2" fillId="2" borderId="13" xfId="0" applyNumberFormat="1" applyFont="1" applyFill="1" applyBorder="1"/>
    <xf numFmtId="3" fontId="0" fillId="2" borderId="14" xfId="0" applyNumberFormat="1" applyFill="1" applyBorder="1"/>
    <xf numFmtId="3" fontId="0" fillId="2" borderId="15" xfId="0" applyNumberFormat="1" applyFill="1" applyBorder="1"/>
    <xf numFmtId="3" fontId="0" fillId="2" borderId="16" xfId="0" applyNumberFormat="1" applyFill="1" applyBorder="1"/>
    <xf numFmtId="3" fontId="0" fillId="2" borderId="17" xfId="0" applyNumberFormat="1" applyFill="1" applyBorder="1"/>
    <xf numFmtId="3" fontId="0" fillId="2" borderId="18" xfId="0" applyNumberFormat="1" applyFill="1" applyBorder="1"/>
    <xf numFmtId="3" fontId="2" fillId="2" borderId="17" xfId="0" applyNumberFormat="1" applyFont="1" applyFill="1" applyBorder="1"/>
    <xf numFmtId="3" fontId="0" fillId="2" borderId="14" xfId="0" applyNumberFormat="1" applyFill="1" applyBorder="1" applyAlignment="1">
      <alignment horizontal="left"/>
    </xf>
    <xf numFmtId="3" fontId="0" fillId="2" borderId="16" xfId="0" applyNumberFormat="1" applyFill="1" applyBorder="1" applyAlignment="1">
      <alignment horizontal="left"/>
    </xf>
    <xf numFmtId="164" fontId="0" fillId="0" borderId="0" xfId="0" applyNumberFormat="1"/>
    <xf numFmtId="3" fontId="0" fillId="0" borderId="10" xfId="0" applyNumberFormat="1" applyBorder="1"/>
    <xf numFmtId="3" fontId="0" fillId="0" borderId="5" xfId="0" applyNumberFormat="1" applyBorder="1"/>
    <xf numFmtId="3" fontId="0" fillId="0" borderId="11" xfId="0" applyNumberFormat="1" applyBorder="1"/>
    <xf numFmtId="3" fontId="2" fillId="2" borderId="28" xfId="0" applyNumberFormat="1" applyFont="1" applyFill="1" applyBorder="1"/>
    <xf numFmtId="3" fontId="0" fillId="2" borderId="29" xfId="0" applyNumberFormat="1" applyFill="1" applyBorder="1"/>
    <xf numFmtId="3" fontId="2" fillId="2" borderId="13" xfId="0" applyNumberFormat="1" applyFont="1" applyFill="1" applyBorder="1" applyAlignment="1">
      <alignment horizontal="center"/>
    </xf>
    <xf numFmtId="3" fontId="2" fillId="2" borderId="15" xfId="0" applyNumberFormat="1" applyFont="1" applyFill="1" applyBorder="1" applyAlignment="1">
      <alignment horizontal="center"/>
    </xf>
    <xf numFmtId="3" fontId="2" fillId="2" borderId="24" xfId="0" applyNumberFormat="1" applyFont="1" applyFill="1" applyBorder="1"/>
    <xf numFmtId="3" fontId="0" fillId="2" borderId="25" xfId="0" applyNumberFormat="1" applyFill="1" applyBorder="1"/>
    <xf numFmtId="3" fontId="0" fillId="2" borderId="19" xfId="0" applyNumberFormat="1" applyFill="1" applyBorder="1"/>
    <xf numFmtId="164" fontId="2" fillId="0" borderId="7" xfId="0" applyNumberFormat="1" applyFont="1" applyBorder="1" applyAlignment="1">
      <alignment horizontal="center"/>
    </xf>
    <xf numFmtId="4" fontId="0" fillId="2" borderId="2" xfId="0" applyNumberFormat="1" applyFill="1" applyBorder="1"/>
    <xf numFmtId="4" fontId="0" fillId="2" borderId="9" xfId="0" applyNumberFormat="1" applyFill="1" applyBorder="1"/>
    <xf numFmtId="4" fontId="0" fillId="2" borderId="2" xfId="0" applyNumberFormat="1" applyFill="1" applyBorder="1" applyAlignment="1">
      <alignment wrapText="1"/>
    </xf>
    <xf numFmtId="4" fontId="0" fillId="2" borderId="4" xfId="0" applyNumberFormat="1" applyFill="1" applyBorder="1"/>
    <xf numFmtId="4" fontId="0" fillId="2" borderId="2" xfId="0" applyNumberFormat="1" applyFill="1" applyBorder="1" applyAlignment="1">
      <alignment horizontal="right"/>
    </xf>
    <xf numFmtId="4" fontId="0" fillId="0" borderId="8" xfId="0" applyNumberFormat="1" applyBorder="1" applyAlignment="1">
      <alignment horizontal="right"/>
    </xf>
    <xf numFmtId="4" fontId="0" fillId="2" borderId="9" xfId="0" applyNumberFormat="1" applyFill="1" applyBorder="1" applyAlignment="1">
      <alignment horizontal="right"/>
    </xf>
    <xf numFmtId="4" fontId="0" fillId="2" borderId="7" xfId="0" applyNumberFormat="1" applyFill="1" applyBorder="1" applyAlignment="1">
      <alignment horizontal="right"/>
    </xf>
    <xf numFmtId="4" fontId="0" fillId="0" borderId="7" xfId="0" applyNumberFormat="1" applyBorder="1"/>
    <xf numFmtId="0" fontId="5" fillId="0" borderId="0" xfId="0" applyFont="1"/>
    <xf numFmtId="3" fontId="2" fillId="0" borderId="12" xfId="0" applyNumberFormat="1" applyFont="1" applyBorder="1" applyAlignment="1">
      <alignment horizontal="center"/>
    </xf>
    <xf numFmtId="3" fontId="0" fillId="2" borderId="10" xfId="0" applyNumberFormat="1" applyFill="1" applyBorder="1"/>
    <xf numFmtId="3" fontId="0" fillId="2" borderId="11" xfId="0" applyNumberFormat="1" applyFill="1" applyBorder="1"/>
    <xf numFmtId="3" fontId="0" fillId="2" borderId="10" xfId="0" applyNumberFormat="1" applyFill="1" applyBorder="1" applyAlignment="1">
      <alignment wrapText="1"/>
    </xf>
    <xf numFmtId="4" fontId="0" fillId="0" borderId="9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2" borderId="8" xfId="0" applyNumberFormat="1" applyFill="1" applyBorder="1" applyAlignment="1">
      <alignment horizontal="right"/>
    </xf>
    <xf numFmtId="3" fontId="0" fillId="4" borderId="18" xfId="0" applyNumberFormat="1" applyFill="1" applyBorder="1"/>
    <xf numFmtId="3" fontId="0" fillId="4" borderId="14" xfId="0" applyNumberFormat="1" applyFill="1" applyBorder="1"/>
    <xf numFmtId="3" fontId="0" fillId="4" borderId="16" xfId="0" applyNumberFormat="1" applyFill="1" applyBorder="1"/>
    <xf numFmtId="3" fontId="0" fillId="4" borderId="25" xfId="0" applyNumberFormat="1" applyFill="1" applyBorder="1"/>
    <xf numFmtId="3" fontId="0" fillId="4" borderId="16" xfId="0" applyNumberFormat="1" applyFill="1" applyBorder="1" applyAlignment="1">
      <alignment wrapText="1"/>
    </xf>
    <xf numFmtId="4" fontId="0" fillId="4" borderId="7" xfId="0" applyNumberFormat="1" applyFill="1" applyBorder="1"/>
    <xf numFmtId="3" fontId="0" fillId="0" borderId="7" xfId="0" applyNumberFormat="1" applyBorder="1" applyProtection="1">
      <protection locked="0"/>
    </xf>
    <xf numFmtId="3" fontId="0" fillId="0" borderId="10" xfId="0" applyNumberFormat="1" applyBorder="1" applyProtection="1">
      <protection locked="0"/>
    </xf>
    <xf numFmtId="3" fontId="0" fillId="0" borderId="21" xfId="0" applyNumberFormat="1" applyBorder="1" applyProtection="1">
      <protection locked="0"/>
    </xf>
    <xf numFmtId="3" fontId="0" fillId="0" borderId="27" xfId="0" applyNumberFormat="1" applyBorder="1" applyProtection="1">
      <protection locked="0"/>
    </xf>
    <xf numFmtId="3" fontId="0" fillId="0" borderId="22" xfId="0" applyNumberFormat="1" applyBorder="1" applyProtection="1">
      <protection locked="0"/>
    </xf>
    <xf numFmtId="165" fontId="0" fillId="0" borderId="20" xfId="0" applyNumberFormat="1" applyBorder="1" applyProtection="1">
      <protection locked="0"/>
    </xf>
    <xf numFmtId="165" fontId="0" fillId="0" borderId="21" xfId="0" applyNumberFormat="1" applyBorder="1" applyProtection="1">
      <protection locked="0"/>
    </xf>
    <xf numFmtId="4" fontId="0" fillId="0" borderId="20" xfId="0" applyNumberFormat="1" applyBorder="1" applyProtection="1">
      <protection locked="0"/>
    </xf>
    <xf numFmtId="4" fontId="0" fillId="0" borderId="21" xfId="0" applyNumberFormat="1" applyBorder="1" applyProtection="1">
      <protection locked="0"/>
    </xf>
    <xf numFmtId="4" fontId="0" fillId="0" borderId="22" xfId="0" applyNumberFormat="1" applyBorder="1" applyProtection="1">
      <protection locked="0"/>
    </xf>
    <xf numFmtId="4" fontId="0" fillId="0" borderId="23" xfId="0" applyNumberFormat="1" applyBorder="1" applyProtection="1">
      <protection locked="0"/>
    </xf>
    <xf numFmtId="164" fontId="0" fillId="0" borderId="20" xfId="0" applyNumberFormat="1" applyBorder="1" applyProtection="1">
      <protection locked="0"/>
    </xf>
    <xf numFmtId="164" fontId="0" fillId="0" borderId="21" xfId="0" applyNumberFormat="1" applyBorder="1" applyProtection="1">
      <protection locked="0"/>
    </xf>
    <xf numFmtId="3" fontId="0" fillId="0" borderId="20" xfId="0" applyNumberFormat="1" applyBorder="1" applyProtection="1">
      <protection locked="0"/>
    </xf>
    <xf numFmtId="4" fontId="0" fillId="0" borderId="27" xfId="0" applyNumberFormat="1" applyBorder="1" applyProtection="1">
      <protection locked="0"/>
    </xf>
    <xf numFmtId="3" fontId="2" fillId="2" borderId="5" xfId="0" applyNumberFormat="1" applyFont="1" applyFill="1" applyBorder="1" applyAlignment="1">
      <alignment horizontal="right"/>
    </xf>
    <xf numFmtId="3" fontId="2" fillId="2" borderId="12" xfId="0" applyNumberFormat="1" applyFont="1" applyFill="1" applyBorder="1" applyAlignment="1">
      <alignment horizontal="right"/>
    </xf>
    <xf numFmtId="3" fontId="0" fillId="2" borderId="12" xfId="0" applyNumberFormat="1" applyFill="1" applyBorder="1"/>
    <xf numFmtId="165" fontId="0" fillId="3" borderId="22" xfId="0" applyNumberFormat="1" applyFill="1" applyBorder="1"/>
    <xf numFmtId="3" fontId="0" fillId="2" borderId="0" xfId="0" applyNumberFormat="1" applyFill="1"/>
    <xf numFmtId="4" fontId="0" fillId="2" borderId="12" xfId="0" applyNumberFormat="1" applyFill="1" applyBorder="1"/>
    <xf numFmtId="4" fontId="0" fillId="2" borderId="0" xfId="0" applyNumberFormat="1" applyFill="1"/>
    <xf numFmtId="4" fontId="0" fillId="2" borderId="6" xfId="0" applyNumberFormat="1" applyFill="1" applyBorder="1"/>
    <xf numFmtId="4" fontId="0" fillId="3" borderId="21" xfId="0" applyNumberFormat="1" applyFill="1" applyBorder="1"/>
    <xf numFmtId="4" fontId="0" fillId="3" borderId="22" xfId="0" applyNumberFormat="1" applyFill="1" applyBorder="1"/>
    <xf numFmtId="164" fontId="0" fillId="3" borderId="22" xfId="0" applyNumberFormat="1" applyFill="1" applyBorder="1"/>
    <xf numFmtId="4" fontId="0" fillId="2" borderId="26" xfId="0" applyNumberFormat="1" applyFill="1" applyBorder="1"/>
    <xf numFmtId="164" fontId="0" fillId="3" borderId="21" xfId="0" applyNumberFormat="1" applyFill="1" applyBorder="1"/>
    <xf numFmtId="4" fontId="0" fillId="2" borderId="21" xfId="0" applyNumberFormat="1" applyFill="1" applyBorder="1"/>
    <xf numFmtId="164" fontId="0" fillId="2" borderId="21" xfId="0" applyNumberFormat="1" applyFill="1" applyBorder="1"/>
    <xf numFmtId="3" fontId="0" fillId="2" borderId="5" xfId="0" applyNumberFormat="1" applyFill="1" applyBorder="1"/>
    <xf numFmtId="3" fontId="2" fillId="0" borderId="7" xfId="0" applyNumberFormat="1" applyFont="1" applyBorder="1"/>
    <xf numFmtId="3" fontId="0" fillId="2" borderId="17" xfId="0" applyNumberFormat="1" applyFill="1" applyBorder="1" applyAlignment="1">
      <alignment horizontal="left"/>
    </xf>
    <xf numFmtId="3" fontId="0" fillId="2" borderId="18" xfId="0" applyNumberFormat="1" applyFill="1" applyBorder="1" applyAlignment="1">
      <alignment horizontal="left"/>
    </xf>
    <xf numFmtId="3" fontId="2" fillId="2" borderId="13" xfId="0" applyNumberFormat="1" applyFont="1" applyFill="1" applyBorder="1" applyAlignment="1">
      <alignment horizontal="right"/>
    </xf>
    <xf numFmtId="3" fontId="2" fillId="2" borderId="15" xfId="0" applyNumberFormat="1" applyFont="1" applyFill="1" applyBorder="1" applyAlignment="1">
      <alignment horizontal="right"/>
    </xf>
    <xf numFmtId="3" fontId="2" fillId="4" borderId="15" xfId="0" applyNumberFormat="1" applyFont="1" applyFill="1" applyBorder="1"/>
    <xf numFmtId="3" fontId="0" fillId="4" borderId="15" xfId="0" applyNumberFormat="1" applyFill="1" applyBorder="1"/>
    <xf numFmtId="3" fontId="2" fillId="4" borderId="17" xfId="0" applyNumberFormat="1" applyFont="1" applyFill="1" applyBorder="1"/>
    <xf numFmtId="3" fontId="0" fillId="4" borderId="30" xfId="0" applyNumberFormat="1" applyFill="1" applyBorder="1"/>
    <xf numFmtId="3" fontId="0" fillId="2" borderId="16" xfId="0" applyNumberFormat="1" applyFill="1" applyBorder="1" applyAlignment="1">
      <alignment wrapText="1"/>
    </xf>
    <xf numFmtId="3" fontId="0" fillId="4" borderId="17" xfId="0" applyNumberFormat="1" applyFill="1" applyBorder="1"/>
    <xf numFmtId="3" fontId="2" fillId="0" borderId="9" xfId="0" applyNumberFormat="1" applyFont="1" applyBorder="1"/>
    <xf numFmtId="3" fontId="0" fillId="2" borderId="6" xfId="0" applyNumberFormat="1" applyFill="1" applyBorder="1"/>
    <xf numFmtId="3" fontId="0" fillId="2" borderId="9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3" fontId="0" fillId="2" borderId="11" xfId="0" applyNumberFormat="1" applyFill="1" applyBorder="1" applyAlignment="1">
      <alignment horizontal="right"/>
    </xf>
    <xf numFmtId="3" fontId="0" fillId="4" borderId="4" xfId="0" applyNumberFormat="1" applyFill="1" applyBorder="1" applyAlignment="1">
      <alignment horizontal="right"/>
    </xf>
    <xf numFmtId="3" fontId="0" fillId="2" borderId="2" xfId="0" applyNumberFormat="1" applyFill="1" applyBorder="1" applyAlignment="1">
      <alignment horizontal="right"/>
    </xf>
    <xf numFmtId="165" fontId="0" fillId="4" borderId="8" xfId="0" applyNumberFormat="1" applyFill="1" applyBorder="1" applyAlignment="1">
      <alignment horizontal="right"/>
    </xf>
    <xf numFmtId="165" fontId="0" fillId="4" borderId="2" xfId="0" applyNumberFormat="1" applyFill="1" applyBorder="1" applyAlignment="1">
      <alignment horizontal="right"/>
    </xf>
    <xf numFmtId="3" fontId="0" fillId="2" borderId="7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164" fontId="0" fillId="4" borderId="2" xfId="0" applyNumberFormat="1" applyFill="1" applyBorder="1" applyAlignment="1">
      <alignment horizontal="right"/>
    </xf>
    <xf numFmtId="3" fontId="0" fillId="2" borderId="8" xfId="0" applyNumberFormat="1" applyFill="1" applyBorder="1" applyAlignment="1">
      <alignment horizontal="right"/>
    </xf>
    <xf numFmtId="164" fontId="0" fillId="2" borderId="9" xfId="0" applyNumberFormat="1" applyFill="1" applyBorder="1"/>
    <xf numFmtId="164" fontId="0" fillId="2" borderId="10" xfId="0" applyNumberFormat="1" applyFill="1" applyBorder="1"/>
    <xf numFmtId="164" fontId="0" fillId="2" borderId="11" xfId="0" applyNumberFormat="1" applyFill="1" applyBorder="1"/>
    <xf numFmtId="164" fontId="2" fillId="0" borderId="7" xfId="0" applyNumberFormat="1" applyFont="1" applyBorder="1" applyAlignment="1">
      <alignment horizontal="center" vertical="top"/>
    </xf>
    <xf numFmtId="164" fontId="2" fillId="0" borderId="5" xfId="0" applyNumberFormat="1" applyFont="1" applyBorder="1" applyAlignment="1">
      <alignment horizontal="center" vertical="top"/>
    </xf>
    <xf numFmtId="3" fontId="2" fillId="0" borderId="5" xfId="0" applyNumberFormat="1" applyFont="1" applyBorder="1" applyAlignment="1">
      <alignment horizontal="center" vertical="top"/>
    </xf>
    <xf numFmtId="3" fontId="2" fillId="0" borderId="7" xfId="0" applyNumberFormat="1" applyFont="1" applyBorder="1" applyAlignment="1">
      <alignment horizontal="center" vertical="top"/>
    </xf>
    <xf numFmtId="3" fontId="1" fillId="2" borderId="10" xfId="0" applyNumberFormat="1" applyFont="1" applyFill="1" applyBorder="1" applyAlignment="1">
      <alignment horizontal="center" vertical="center"/>
    </xf>
    <xf numFmtId="3" fontId="1" fillId="2" borderId="11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/>
    </xf>
    <xf numFmtId="3" fontId="0" fillId="2" borderId="9" xfId="0" applyNumberFormat="1" applyFill="1" applyBorder="1" applyAlignment="1">
      <alignment horizontal="center" vertical="center"/>
    </xf>
    <xf numFmtId="164" fontId="2" fillId="2" borderId="10" xfId="0" applyNumberFormat="1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3" fontId="0" fillId="2" borderId="10" xfId="0" applyNumberFormat="1" applyFill="1" applyBorder="1" applyAlignment="1">
      <alignment horizontal="center" vertical="center"/>
    </xf>
    <xf numFmtId="3" fontId="7" fillId="2" borderId="10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3" fontId="7" fillId="2" borderId="2" xfId="0" applyNumberFormat="1" applyFont="1" applyFill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3" fontId="7" fillId="0" borderId="7" xfId="0" applyNumberFormat="1" applyFont="1" applyBorder="1" applyAlignment="1">
      <alignment horizontal="center" vertical="center"/>
    </xf>
    <xf numFmtId="164" fontId="7" fillId="2" borderId="10" xfId="0" applyNumberFormat="1" applyFont="1" applyFill="1" applyBorder="1" applyAlignment="1">
      <alignment horizontal="center" vertical="center"/>
    </xf>
    <xf numFmtId="3" fontId="7" fillId="2" borderId="9" xfId="0" applyNumberFormat="1" applyFont="1" applyFill="1" applyBorder="1" applyAlignment="1">
      <alignment horizontal="center" vertical="center"/>
    </xf>
    <xf numFmtId="3" fontId="7" fillId="2" borderId="7" xfId="0" applyNumberFormat="1" applyFont="1" applyFill="1" applyBorder="1" applyAlignment="1">
      <alignment horizontal="center" vertical="center"/>
    </xf>
    <xf numFmtId="3" fontId="7" fillId="2" borderId="11" xfId="0" applyNumberFormat="1" applyFont="1" applyFill="1" applyBorder="1" applyAlignment="1">
      <alignment horizontal="center" vertical="center"/>
    </xf>
    <xf numFmtId="3" fontId="0" fillId="2" borderId="11" xfId="0" applyNumberFormat="1" applyFill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3" fontId="1" fillId="2" borderId="9" xfId="0" applyNumberFormat="1" applyFont="1" applyFill="1" applyBorder="1" applyAlignment="1">
      <alignment horizontal="center" vertical="center"/>
    </xf>
    <xf numFmtId="4" fontId="0" fillId="2" borderId="10" xfId="0" applyNumberFormat="1" applyFill="1" applyBorder="1" applyAlignment="1">
      <alignment horizontal="center" vertical="center"/>
    </xf>
    <xf numFmtId="4" fontId="1" fillId="2" borderId="11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3" fontId="0" fillId="2" borderId="15" xfId="0" applyNumberFormat="1" applyFill="1" applyBorder="1" applyAlignment="1">
      <alignment horizontal="left"/>
    </xf>
    <xf numFmtId="3" fontId="0" fillId="2" borderId="16" xfId="0" applyNumberFormat="1" applyFill="1" applyBorder="1" applyAlignment="1">
      <alignment horizontal="left"/>
    </xf>
    <xf numFmtId="3" fontId="0" fillId="4" borderId="15" xfId="0" applyNumberFormat="1" applyFill="1" applyBorder="1" applyAlignment="1">
      <alignment horizontal="left"/>
    </xf>
    <xf numFmtId="3" fontId="0" fillId="4" borderId="16" xfId="0" applyNumberFormat="1" applyFill="1" applyBorder="1" applyAlignment="1">
      <alignment horizontal="left"/>
    </xf>
    <xf numFmtId="3" fontId="0" fillId="2" borderId="13" xfId="0" applyNumberFormat="1" applyFill="1" applyBorder="1" applyAlignment="1">
      <alignment horizontal="left"/>
    </xf>
    <xf numFmtId="3" fontId="0" fillId="2" borderId="14" xfId="0" applyNumberFormat="1" applyFill="1" applyBorder="1" applyAlignment="1">
      <alignment horizontal="left"/>
    </xf>
    <xf numFmtId="3" fontId="0" fillId="4" borderId="28" xfId="0" applyNumberFormat="1" applyFill="1" applyBorder="1" applyAlignment="1">
      <alignment horizontal="left"/>
    </xf>
    <xf numFmtId="3" fontId="0" fillId="4" borderId="29" xfId="0" applyNumberFormat="1" applyFill="1" applyBorder="1" applyAlignment="1">
      <alignment horizontal="left"/>
    </xf>
    <xf numFmtId="3" fontId="2" fillId="2" borderId="5" xfId="0" applyNumberFormat="1" applyFont="1" applyFill="1" applyBorder="1" applyAlignment="1">
      <alignment horizontal="left"/>
    </xf>
    <xf numFmtId="3" fontId="2" fillId="2" borderId="6" xfId="0" applyNumberFormat="1" applyFont="1" applyFill="1" applyBorder="1" applyAlignment="1">
      <alignment horizontal="left"/>
    </xf>
    <xf numFmtId="3" fontId="6" fillId="2" borderId="5" xfId="0" applyNumberFormat="1" applyFont="1" applyFill="1" applyBorder="1" applyAlignment="1">
      <alignment horizontal="left"/>
    </xf>
    <xf numFmtId="3" fontId="6" fillId="2" borderId="6" xfId="0" applyNumberFormat="1" applyFont="1" applyFill="1" applyBorder="1" applyAlignment="1">
      <alignment horizontal="left"/>
    </xf>
    <xf numFmtId="3" fontId="2" fillId="0" borderId="5" xfId="0" applyNumberFormat="1" applyFont="1" applyBorder="1" applyAlignment="1">
      <alignment horizontal="center"/>
    </xf>
    <xf numFmtId="3" fontId="2" fillId="0" borderId="6" xfId="0" applyNumberFormat="1" applyFon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  <color rgb="FFFF9966"/>
      <color rgb="FF99CCFF"/>
      <color rgb="FFCC0000"/>
      <color rgb="FF5EF828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9267825</xdr:colOff>
      <xdr:row>11</xdr:row>
      <xdr:rowOff>247650</xdr:rowOff>
    </xdr:from>
    <xdr:to>
      <xdr:col>0</xdr:col>
      <xdr:colOff>13264995</xdr:colOff>
      <xdr:row>11</xdr:row>
      <xdr:rowOff>1866900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AF66CCFF-5D61-61F3-04F3-77A5F809E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7825" y="2857500"/>
          <a:ext cx="3997170" cy="1619250"/>
        </a:xfrm>
        <a:prstGeom prst="rect">
          <a:avLst/>
        </a:prstGeom>
      </xdr:spPr>
    </xdr:pic>
    <xdr:clientData/>
  </xdr:twoCellAnchor>
  <xdr:twoCellAnchor editAs="oneCell">
    <xdr:from>
      <xdr:col>0</xdr:col>
      <xdr:colOff>9496425</xdr:colOff>
      <xdr:row>6</xdr:row>
      <xdr:rowOff>144666</xdr:rowOff>
    </xdr:from>
    <xdr:to>
      <xdr:col>0</xdr:col>
      <xdr:colOff>13389944</xdr:colOff>
      <xdr:row>10</xdr:row>
      <xdr:rowOff>47625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0357A7B0-B30F-16EA-91DA-A7445A87C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96425" y="1459116"/>
          <a:ext cx="3893519" cy="10078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7992590</xdr:colOff>
      <xdr:row>19</xdr:row>
      <xdr:rowOff>48537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8D246B07-D1A4-9693-3E7C-A23386393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7992590" cy="6535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A7FBB-F019-40CD-B81F-94ED11B209D4}">
  <dimension ref="A1:J12"/>
  <sheetViews>
    <sheetView showGridLines="0" topLeftCell="B1" zoomScaleNormal="100" workbookViewId="0">
      <selection activeCell="C20" sqref="C20"/>
    </sheetView>
  </sheetViews>
  <sheetFormatPr defaultRowHeight="14.4" x14ac:dyDescent="0.3"/>
  <cols>
    <col min="1" max="1" width="255.5546875" customWidth="1"/>
  </cols>
  <sheetData>
    <row r="1" spans="1:10" ht="15" customHeight="1" x14ac:dyDescent="0.4">
      <c r="A1" s="144"/>
      <c r="B1" s="41"/>
      <c r="C1" s="41"/>
      <c r="D1" s="41"/>
      <c r="E1" s="41"/>
      <c r="F1" s="41"/>
      <c r="G1" s="41"/>
      <c r="H1" s="41"/>
      <c r="I1" s="41"/>
      <c r="J1" s="41"/>
    </row>
    <row r="2" spans="1:10" ht="15" customHeight="1" x14ac:dyDescent="0.4">
      <c r="A2" s="145"/>
      <c r="B2" s="41"/>
      <c r="C2" s="41"/>
      <c r="D2" s="41"/>
      <c r="E2" s="41"/>
      <c r="F2" s="41"/>
      <c r="G2" s="41"/>
      <c r="H2" s="41"/>
      <c r="I2" s="41"/>
      <c r="J2" s="41"/>
    </row>
    <row r="3" spans="1:10" ht="15" customHeight="1" x14ac:dyDescent="0.4">
      <c r="A3" s="145"/>
      <c r="B3" s="41"/>
      <c r="C3" s="41"/>
      <c r="D3" s="41"/>
      <c r="E3" s="41"/>
      <c r="F3" s="41"/>
      <c r="G3" s="41"/>
      <c r="H3" s="41"/>
      <c r="I3" s="41"/>
      <c r="J3" s="41"/>
    </row>
    <row r="4" spans="1:10" ht="15" customHeight="1" x14ac:dyDescent="0.4">
      <c r="A4" s="145"/>
      <c r="B4" s="41"/>
      <c r="C4" s="41"/>
      <c r="D4" s="41"/>
      <c r="E4" s="41"/>
      <c r="F4" s="41"/>
      <c r="G4" s="41"/>
      <c r="H4" s="41"/>
      <c r="I4" s="41"/>
      <c r="J4" s="41"/>
    </row>
    <row r="5" spans="1:10" ht="21.75" customHeight="1" x14ac:dyDescent="0.4">
      <c r="A5" s="145"/>
      <c r="B5" s="41"/>
      <c r="C5" s="41"/>
      <c r="D5" s="41"/>
      <c r="E5" s="41"/>
      <c r="F5" s="41"/>
      <c r="G5" s="41"/>
      <c r="H5" s="41"/>
      <c r="I5" s="41"/>
      <c r="J5" s="41"/>
    </row>
    <row r="6" spans="1:10" ht="21.75" customHeight="1" x14ac:dyDescent="0.4">
      <c r="A6" s="145"/>
      <c r="B6" s="41"/>
      <c r="C6" s="41"/>
      <c r="D6" s="41"/>
      <c r="E6" s="41"/>
      <c r="F6" s="41"/>
      <c r="G6" s="41"/>
      <c r="H6" s="41"/>
      <c r="I6" s="41"/>
      <c r="J6" s="41"/>
    </row>
    <row r="7" spans="1:10" ht="21.75" customHeight="1" x14ac:dyDescent="0.4">
      <c r="A7" s="145"/>
      <c r="B7" s="41"/>
      <c r="C7" s="41"/>
      <c r="D7" s="41"/>
      <c r="E7" s="41"/>
      <c r="F7" s="41"/>
      <c r="G7" s="41"/>
      <c r="H7" s="41"/>
      <c r="I7" s="41"/>
      <c r="J7" s="41"/>
    </row>
    <row r="8" spans="1:10" ht="21.75" customHeight="1" x14ac:dyDescent="0.4">
      <c r="A8" s="145"/>
      <c r="B8" s="41"/>
      <c r="C8" s="41"/>
      <c r="D8" s="41"/>
      <c r="E8" s="41"/>
      <c r="F8" s="41"/>
      <c r="G8" s="41"/>
      <c r="H8" s="41"/>
      <c r="I8" s="41"/>
      <c r="J8" s="41"/>
    </row>
    <row r="9" spans="1:10" ht="21.75" customHeight="1" x14ac:dyDescent="0.4">
      <c r="A9" s="145"/>
      <c r="B9" s="41"/>
      <c r="C9" s="41"/>
      <c r="D9" s="41"/>
      <c r="E9" s="41"/>
      <c r="F9" s="41"/>
      <c r="G9" s="41"/>
      <c r="H9" s="41"/>
      <c r="I9" s="41"/>
      <c r="J9" s="41"/>
    </row>
    <row r="10" spans="1:10" ht="21.75" customHeight="1" x14ac:dyDescent="0.4">
      <c r="A10" s="145"/>
      <c r="B10" s="41"/>
      <c r="C10" s="41"/>
      <c r="D10" s="41"/>
      <c r="E10" s="41"/>
      <c r="F10" s="41"/>
      <c r="G10" s="41"/>
      <c r="H10" s="41"/>
      <c r="I10" s="41"/>
      <c r="J10" s="41"/>
    </row>
    <row r="11" spans="1:10" ht="15" customHeight="1" x14ac:dyDescent="0.4">
      <c r="A11" s="145"/>
      <c r="B11" s="41"/>
      <c r="C11" s="41"/>
      <c r="D11" s="41"/>
      <c r="E11" s="41"/>
      <c r="F11" s="41"/>
      <c r="G11" s="41"/>
      <c r="H11" s="41"/>
      <c r="I11" s="41"/>
      <c r="J11" s="41"/>
    </row>
    <row r="12" spans="1:10" ht="200.25" customHeight="1" x14ac:dyDescent="0.4">
      <c r="A12" s="145"/>
      <c r="B12" s="41"/>
      <c r="C12" s="41"/>
      <c r="D12" s="41"/>
      <c r="E12" s="41"/>
      <c r="F12" s="41"/>
      <c r="G12" s="41"/>
      <c r="H12" s="41"/>
      <c r="I12" s="41"/>
      <c r="J12" s="41"/>
    </row>
  </sheetData>
  <sheetProtection algorithmName="SHA-512" hashValue="lhlVM9QimNGi4T/7SX9t7S6CllDSBXNSqbQw3BwiskW9tnxxGgngriQ7YOcTy1/pbIJbCDkwit4sfIUcMoJyUw==" saltValue="goRg6OkYHAeuz/YkuLy+2Q==" spinCount="100000" sheet="1" objects="1" scenarios="1"/>
  <mergeCells count="1">
    <mergeCell ref="A1:A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6BAB5-806F-4921-A8F6-19ABD35717DC}">
  <dimension ref="A1:BI76"/>
  <sheetViews>
    <sheetView showGridLines="0" tabSelected="1" zoomScale="115" zoomScaleNormal="115" workbookViewId="0">
      <pane ySplit="2" topLeftCell="A60" activePane="bottomLeft" state="frozen"/>
      <selection pane="bottomLeft" activeCell="D78" sqref="D78"/>
    </sheetView>
  </sheetViews>
  <sheetFormatPr defaultColWidth="9.109375" defaultRowHeight="14.4" x14ac:dyDescent="0.3"/>
  <cols>
    <col min="1" max="1" width="26.44140625" style="1" bestFit="1" customWidth="1"/>
    <col min="2" max="2" width="34" style="1" customWidth="1"/>
    <col min="3" max="52" width="14.6640625" style="1" customWidth="1"/>
    <col min="53" max="53" width="2.33203125" style="1" hidden="1" customWidth="1"/>
    <col min="54" max="56" width="9.109375" style="1"/>
    <col min="57" max="57" width="0" style="1" hidden="1" customWidth="1"/>
    <col min="58" max="58" width="4.44140625" style="1" hidden="1" customWidth="1"/>
    <col min="59" max="59" width="3.88671875" style="1" hidden="1" customWidth="1"/>
    <col min="60" max="60" width="8.44140625" style="1" hidden="1" customWidth="1"/>
    <col min="61" max="61" width="9.109375" style="1" hidden="1" customWidth="1"/>
    <col min="62" max="16384" width="9.109375" style="1"/>
  </cols>
  <sheetData>
    <row r="1" spans="1:61" x14ac:dyDescent="0.3">
      <c r="A1" s="154" t="s">
        <v>0</v>
      </c>
      <c r="B1" s="155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1">
        <v>0</v>
      </c>
    </row>
    <row r="2" spans="1:61" x14ac:dyDescent="0.3">
      <c r="A2" s="156" t="s">
        <v>1</v>
      </c>
      <c r="B2" s="157"/>
      <c r="C2" s="99" t="str">
        <f>IF(OR(C5="NEE",C3="B",C3="NT"),"VOLDOET","VOLDOET NIET")</f>
        <v>VOLDOET NIET</v>
      </c>
      <c r="D2" s="99" t="str">
        <f t="shared" ref="D2:AA2" si="0">IF(OR(D5="NEE",D3="B",D3="NT"),"VOLDOET","VOLDOET NIET")</f>
        <v>VOLDOET NIET</v>
      </c>
      <c r="E2" s="99" t="str">
        <f t="shared" si="0"/>
        <v>VOLDOET NIET</v>
      </c>
      <c r="F2" s="99" t="str">
        <f t="shared" si="0"/>
        <v>VOLDOET NIET</v>
      </c>
      <c r="G2" s="99" t="str">
        <f t="shared" si="0"/>
        <v>VOLDOET NIET</v>
      </c>
      <c r="H2" s="99" t="str">
        <f t="shared" si="0"/>
        <v>VOLDOET NIET</v>
      </c>
      <c r="I2" s="99" t="str">
        <f t="shared" si="0"/>
        <v>VOLDOET NIET</v>
      </c>
      <c r="J2" s="99" t="str">
        <f t="shared" si="0"/>
        <v>VOLDOET NIET</v>
      </c>
      <c r="K2" s="99" t="str">
        <f t="shared" si="0"/>
        <v>VOLDOET NIET</v>
      </c>
      <c r="L2" s="99" t="str">
        <f t="shared" si="0"/>
        <v>VOLDOET NIET</v>
      </c>
      <c r="M2" s="99" t="str">
        <f t="shared" si="0"/>
        <v>VOLDOET NIET</v>
      </c>
      <c r="N2" s="99" t="str">
        <f t="shared" si="0"/>
        <v>VOLDOET NIET</v>
      </c>
      <c r="O2" s="99" t="str">
        <f t="shared" si="0"/>
        <v>VOLDOET NIET</v>
      </c>
      <c r="P2" s="99" t="str">
        <f t="shared" si="0"/>
        <v>VOLDOET NIET</v>
      </c>
      <c r="Q2" s="99" t="str">
        <f t="shared" si="0"/>
        <v>VOLDOET NIET</v>
      </c>
      <c r="R2" s="99" t="str">
        <f t="shared" si="0"/>
        <v>VOLDOET NIET</v>
      </c>
      <c r="S2" s="99" t="str">
        <f t="shared" si="0"/>
        <v>VOLDOET NIET</v>
      </c>
      <c r="T2" s="99" t="str">
        <f t="shared" si="0"/>
        <v>VOLDOET NIET</v>
      </c>
      <c r="U2" s="99" t="str">
        <f t="shared" si="0"/>
        <v>VOLDOET NIET</v>
      </c>
      <c r="V2" s="99" t="str">
        <f t="shared" si="0"/>
        <v>VOLDOET NIET</v>
      </c>
      <c r="W2" s="99" t="str">
        <f t="shared" si="0"/>
        <v>VOLDOET NIET</v>
      </c>
      <c r="X2" s="99" t="str">
        <f t="shared" si="0"/>
        <v>VOLDOET NIET</v>
      </c>
      <c r="Y2" s="99" t="str">
        <f t="shared" si="0"/>
        <v>VOLDOET NIET</v>
      </c>
      <c r="Z2" s="99" t="str">
        <f t="shared" si="0"/>
        <v>VOLDOET NIET</v>
      </c>
      <c r="AA2" s="99" t="str">
        <f t="shared" si="0"/>
        <v>VOLDOET NIET</v>
      </c>
      <c r="AB2" s="99" t="str">
        <f t="shared" ref="AB2:AC2" si="1">IF(OR(AB5="NEE",AB3="B",AB3="NT"),"VOLDOET","VOLDOET NIET")</f>
        <v>VOLDOET NIET</v>
      </c>
      <c r="AC2" s="99" t="str">
        <f t="shared" si="1"/>
        <v>VOLDOET NIET</v>
      </c>
      <c r="AD2" s="99" t="str">
        <f t="shared" ref="AD2:AE2" si="2">IF(OR(AD5="NEE",AD3="B",AD3="NT"),"VOLDOET","VOLDOET NIET")</f>
        <v>VOLDOET NIET</v>
      </c>
      <c r="AE2" s="99" t="str">
        <f t="shared" si="2"/>
        <v>VOLDOET NIET</v>
      </c>
      <c r="AF2" s="99" t="str">
        <f t="shared" ref="AF2:AZ2" si="3">IF(OR(AF5="NEE",AF3="B",AF3="NT"),"VOLDOET","VOLDOET NIET")</f>
        <v>VOLDOET NIET</v>
      </c>
      <c r="AG2" s="99" t="str">
        <f t="shared" si="3"/>
        <v>VOLDOET NIET</v>
      </c>
      <c r="AH2" s="99" t="str">
        <f t="shared" si="3"/>
        <v>VOLDOET NIET</v>
      </c>
      <c r="AI2" s="99" t="str">
        <f t="shared" si="3"/>
        <v>VOLDOET NIET</v>
      </c>
      <c r="AJ2" s="99" t="str">
        <f t="shared" si="3"/>
        <v>VOLDOET NIET</v>
      </c>
      <c r="AK2" s="99" t="str">
        <f t="shared" ref="AK2:AL2" si="4">IF(OR(AK5="NEE",AK3="B",AK3="NT"),"VOLDOET","VOLDOET NIET")</f>
        <v>VOLDOET NIET</v>
      </c>
      <c r="AL2" s="99" t="str">
        <f t="shared" si="4"/>
        <v>VOLDOET NIET</v>
      </c>
      <c r="AM2" s="99" t="str">
        <f t="shared" ref="AM2:AY2" si="5">IF(OR(AM5="NEE",AM3="B",AM3="NT"),"VOLDOET","VOLDOET NIET")</f>
        <v>VOLDOET NIET</v>
      </c>
      <c r="AN2" s="99" t="str">
        <f t="shared" si="5"/>
        <v>VOLDOET NIET</v>
      </c>
      <c r="AO2" s="99" t="str">
        <f t="shared" si="5"/>
        <v>VOLDOET NIET</v>
      </c>
      <c r="AP2" s="99" t="str">
        <f t="shared" si="5"/>
        <v>VOLDOET NIET</v>
      </c>
      <c r="AQ2" s="99" t="str">
        <f t="shared" si="5"/>
        <v>VOLDOET NIET</v>
      </c>
      <c r="AR2" s="99" t="str">
        <f t="shared" si="5"/>
        <v>VOLDOET NIET</v>
      </c>
      <c r="AS2" s="99" t="str">
        <f t="shared" si="5"/>
        <v>VOLDOET NIET</v>
      </c>
      <c r="AT2" s="99" t="str">
        <f t="shared" si="5"/>
        <v>VOLDOET NIET</v>
      </c>
      <c r="AU2" s="99" t="str">
        <f t="shared" si="5"/>
        <v>VOLDOET NIET</v>
      </c>
      <c r="AV2" s="99" t="str">
        <f t="shared" si="5"/>
        <v>VOLDOET NIET</v>
      </c>
      <c r="AW2" s="99" t="str">
        <f t="shared" si="5"/>
        <v>VOLDOET NIET</v>
      </c>
      <c r="AX2" s="99" t="str">
        <f t="shared" si="5"/>
        <v>VOLDOET NIET</v>
      </c>
      <c r="AY2" s="99" t="str">
        <f t="shared" si="5"/>
        <v>VOLDOET NIET</v>
      </c>
      <c r="AZ2" s="99" t="str">
        <f t="shared" si="3"/>
        <v>VOLDOET NIET</v>
      </c>
    </row>
    <row r="3" spans="1:61" x14ac:dyDescent="0.3">
      <c r="A3" s="150" t="s">
        <v>2</v>
      </c>
      <c r="B3" s="151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F3" s="1" t="s">
        <v>5</v>
      </c>
      <c r="BG3" s="1" t="s">
        <v>6</v>
      </c>
      <c r="BH3" s="1" t="s">
        <v>7</v>
      </c>
      <c r="BI3" s="1" t="s">
        <v>8</v>
      </c>
    </row>
    <row r="4" spans="1:61" x14ac:dyDescent="0.3">
      <c r="A4" s="148" t="s">
        <v>9</v>
      </c>
      <c r="B4" s="149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F4" s="1" t="s">
        <v>3</v>
      </c>
      <c r="BG4" s="1" t="s">
        <v>10</v>
      </c>
      <c r="BH4" s="1" t="s">
        <v>11</v>
      </c>
      <c r="BI4" s="1" t="s">
        <v>12</v>
      </c>
    </row>
    <row r="5" spans="1:61" x14ac:dyDescent="0.3">
      <c r="A5" s="146" t="s">
        <v>13</v>
      </c>
      <c r="B5" s="147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F5" s="1" t="s">
        <v>4</v>
      </c>
      <c r="BH5" s="1" t="s">
        <v>14</v>
      </c>
    </row>
    <row r="6" spans="1:61" x14ac:dyDescent="0.3">
      <c r="A6" s="152" t="s">
        <v>15</v>
      </c>
      <c r="B6" s="153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F6" s="1" t="s">
        <v>16</v>
      </c>
      <c r="BH6" s="1" t="s">
        <v>17</v>
      </c>
    </row>
    <row r="7" spans="1:61" x14ac:dyDescent="0.3">
      <c r="A7" s="89" t="s">
        <v>18</v>
      </c>
      <c r="B7" s="90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H7" s="1" t="s">
        <v>19</v>
      </c>
    </row>
    <row r="8" spans="1:61" x14ac:dyDescent="0.3">
      <c r="A8" s="72"/>
      <c r="B8" s="73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H8" s="1" t="s">
        <v>20</v>
      </c>
    </row>
    <row r="9" spans="1:61" x14ac:dyDescent="0.3">
      <c r="A9" s="91"/>
      <c r="B9" s="18" t="s">
        <v>21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</row>
    <row r="10" spans="1:61" x14ac:dyDescent="0.3">
      <c r="A10" s="92"/>
      <c r="B10" s="19" t="s">
        <v>22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</row>
    <row r="11" spans="1:61" x14ac:dyDescent="0.3">
      <c r="A11" s="92"/>
      <c r="B11" s="19" t="s">
        <v>23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</row>
    <row r="12" spans="1:61" x14ac:dyDescent="0.3">
      <c r="A12" s="93"/>
      <c r="B12" s="53" t="s">
        <v>24</v>
      </c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</row>
    <row r="13" spans="1:61" x14ac:dyDescent="0.3">
      <c r="A13" s="94"/>
      <c r="B13" s="53" t="s">
        <v>25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</row>
    <row r="14" spans="1:61" x14ac:dyDescent="0.3">
      <c r="A14" s="15"/>
      <c r="B14" s="16" t="s">
        <v>26</v>
      </c>
      <c r="C14" s="75">
        <f>C13-C12</f>
        <v>0</v>
      </c>
      <c r="D14" s="75">
        <f t="shared" ref="D14:AA14" si="6">D13-D12</f>
        <v>0</v>
      </c>
      <c r="E14" s="75">
        <f t="shared" si="6"/>
        <v>0</v>
      </c>
      <c r="F14" s="75">
        <f t="shared" si="6"/>
        <v>0</v>
      </c>
      <c r="G14" s="75">
        <f t="shared" si="6"/>
        <v>0</v>
      </c>
      <c r="H14" s="75">
        <f t="shared" si="6"/>
        <v>0</v>
      </c>
      <c r="I14" s="75">
        <f t="shared" si="6"/>
        <v>0</v>
      </c>
      <c r="J14" s="75">
        <f t="shared" si="6"/>
        <v>0</v>
      </c>
      <c r="K14" s="75">
        <f t="shared" si="6"/>
        <v>0</v>
      </c>
      <c r="L14" s="75">
        <f t="shared" si="6"/>
        <v>0</v>
      </c>
      <c r="M14" s="75">
        <f t="shared" si="6"/>
        <v>0</v>
      </c>
      <c r="N14" s="75">
        <f t="shared" si="6"/>
        <v>0</v>
      </c>
      <c r="O14" s="75">
        <f t="shared" si="6"/>
        <v>0</v>
      </c>
      <c r="P14" s="75">
        <f t="shared" si="6"/>
        <v>0</v>
      </c>
      <c r="Q14" s="75">
        <f t="shared" si="6"/>
        <v>0</v>
      </c>
      <c r="R14" s="75">
        <f t="shared" si="6"/>
        <v>0</v>
      </c>
      <c r="S14" s="75">
        <f t="shared" si="6"/>
        <v>0</v>
      </c>
      <c r="T14" s="75">
        <f t="shared" si="6"/>
        <v>0</v>
      </c>
      <c r="U14" s="75">
        <f t="shared" si="6"/>
        <v>0</v>
      </c>
      <c r="V14" s="75">
        <f t="shared" si="6"/>
        <v>0</v>
      </c>
      <c r="W14" s="75">
        <f t="shared" si="6"/>
        <v>0</v>
      </c>
      <c r="X14" s="75">
        <f t="shared" si="6"/>
        <v>0</v>
      </c>
      <c r="Y14" s="75">
        <f t="shared" si="6"/>
        <v>0</v>
      </c>
      <c r="Z14" s="75">
        <f t="shared" si="6"/>
        <v>0</v>
      </c>
      <c r="AA14" s="75">
        <f t="shared" si="6"/>
        <v>0</v>
      </c>
      <c r="AB14" s="75">
        <f t="shared" ref="AB14:AC14" si="7">AB13-AB12</f>
        <v>0</v>
      </c>
      <c r="AC14" s="75">
        <f t="shared" si="7"/>
        <v>0</v>
      </c>
      <c r="AD14" s="75">
        <f t="shared" ref="AD14:AE14" si="8">AD13-AD12</f>
        <v>0</v>
      </c>
      <c r="AE14" s="75">
        <f t="shared" si="8"/>
        <v>0</v>
      </c>
      <c r="AF14" s="75">
        <f t="shared" ref="AF14:AZ14" si="9">AF13-AF12</f>
        <v>0</v>
      </c>
      <c r="AG14" s="75">
        <f t="shared" si="9"/>
        <v>0</v>
      </c>
      <c r="AH14" s="75">
        <f t="shared" si="9"/>
        <v>0</v>
      </c>
      <c r="AI14" s="75">
        <f t="shared" si="9"/>
        <v>0</v>
      </c>
      <c r="AJ14" s="75">
        <f t="shared" si="9"/>
        <v>0</v>
      </c>
      <c r="AK14" s="75">
        <f t="shared" ref="AK14:AL14" si="10">AK13-AK12</f>
        <v>0</v>
      </c>
      <c r="AL14" s="75">
        <f t="shared" si="10"/>
        <v>0</v>
      </c>
      <c r="AM14" s="75">
        <f t="shared" ref="AM14:AY14" si="11">AM13-AM12</f>
        <v>0</v>
      </c>
      <c r="AN14" s="75">
        <f t="shared" si="11"/>
        <v>0</v>
      </c>
      <c r="AO14" s="75">
        <f t="shared" si="11"/>
        <v>0</v>
      </c>
      <c r="AP14" s="75">
        <f t="shared" si="11"/>
        <v>0</v>
      </c>
      <c r="AQ14" s="75">
        <f t="shared" si="11"/>
        <v>0</v>
      </c>
      <c r="AR14" s="75">
        <f t="shared" si="11"/>
        <v>0</v>
      </c>
      <c r="AS14" s="75">
        <f t="shared" si="11"/>
        <v>0</v>
      </c>
      <c r="AT14" s="75">
        <f t="shared" si="11"/>
        <v>0</v>
      </c>
      <c r="AU14" s="75">
        <f t="shared" si="11"/>
        <v>0</v>
      </c>
      <c r="AV14" s="75">
        <f t="shared" si="11"/>
        <v>0</v>
      </c>
      <c r="AW14" s="75">
        <f t="shared" si="11"/>
        <v>0</v>
      </c>
      <c r="AX14" s="75">
        <f t="shared" si="11"/>
        <v>0</v>
      </c>
      <c r="AY14" s="75">
        <f t="shared" si="11"/>
        <v>0</v>
      </c>
      <c r="AZ14" s="75">
        <f t="shared" si="9"/>
        <v>0</v>
      </c>
    </row>
    <row r="15" spans="1:61" x14ac:dyDescent="0.3">
      <c r="A15" s="10"/>
      <c r="B15" s="76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8"/>
      <c r="S15" s="77"/>
      <c r="T15" s="77"/>
      <c r="U15" s="77"/>
      <c r="V15" s="77"/>
      <c r="W15" s="77"/>
      <c r="X15" s="77"/>
      <c r="Y15" s="77"/>
      <c r="Z15" s="77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</row>
    <row r="16" spans="1:61" x14ac:dyDescent="0.3">
      <c r="A16" s="11" t="s">
        <v>27</v>
      </c>
      <c r="B16" s="12" t="s">
        <v>28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</row>
    <row r="17" spans="1:52" x14ac:dyDescent="0.3">
      <c r="A17" s="13"/>
      <c r="B17" s="14" t="s">
        <v>29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</row>
    <row r="18" spans="1:52" x14ac:dyDescent="0.3">
      <c r="A18" s="13"/>
      <c r="B18" s="14" t="s">
        <v>30</v>
      </c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</row>
    <row r="19" spans="1:52" x14ac:dyDescent="0.3">
      <c r="A19" s="13"/>
      <c r="B19" s="14" t="s">
        <v>31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</row>
    <row r="20" spans="1:52" x14ac:dyDescent="0.3">
      <c r="A20" s="13"/>
      <c r="B20" s="14" t="s">
        <v>32</v>
      </c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</row>
    <row r="21" spans="1:52" x14ac:dyDescent="0.3">
      <c r="A21" s="13"/>
      <c r="B21" s="14" t="s">
        <v>33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</row>
    <row r="22" spans="1:52" x14ac:dyDescent="0.3">
      <c r="A22" s="13"/>
      <c r="B22" s="14" t="s">
        <v>34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</row>
    <row r="23" spans="1:52" x14ac:dyDescent="0.3">
      <c r="A23" s="15"/>
      <c r="B23" s="16" t="s">
        <v>35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</row>
    <row r="24" spans="1:52" x14ac:dyDescent="0.3">
      <c r="A24" s="10"/>
      <c r="B24" s="76"/>
      <c r="C24" s="77"/>
      <c r="D24" s="77"/>
      <c r="E24" s="77"/>
      <c r="F24" s="77"/>
      <c r="G24" s="77"/>
      <c r="H24" s="77"/>
      <c r="I24" s="78"/>
      <c r="J24" s="78"/>
      <c r="K24" s="78"/>
      <c r="L24" s="78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</row>
    <row r="25" spans="1:52" x14ac:dyDescent="0.3">
      <c r="A25" s="11" t="s">
        <v>36</v>
      </c>
      <c r="B25" s="12" t="s">
        <v>37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</row>
    <row r="26" spans="1:52" x14ac:dyDescent="0.3">
      <c r="A26" s="13"/>
      <c r="B26" s="14" t="s">
        <v>38</v>
      </c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</row>
    <row r="27" spans="1:52" x14ac:dyDescent="0.3">
      <c r="A27" s="13"/>
      <c r="B27" s="14" t="s">
        <v>39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</row>
    <row r="28" spans="1:52" x14ac:dyDescent="0.3">
      <c r="A28" s="13"/>
      <c r="B28" s="14" t="s">
        <v>40</v>
      </c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</row>
    <row r="29" spans="1:52" x14ac:dyDescent="0.3">
      <c r="A29" s="13"/>
      <c r="B29" s="14" t="s">
        <v>41</v>
      </c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</row>
    <row r="30" spans="1:52" x14ac:dyDescent="0.3">
      <c r="A30" s="13"/>
      <c r="B30" s="14" t="s">
        <v>42</v>
      </c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</row>
    <row r="31" spans="1:52" x14ac:dyDescent="0.3">
      <c r="A31" s="13"/>
      <c r="B31" s="14" t="s">
        <v>43</v>
      </c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7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</row>
    <row r="32" spans="1:52" x14ac:dyDescent="0.3">
      <c r="A32" s="13"/>
      <c r="B32" s="14" t="s">
        <v>44</v>
      </c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</row>
    <row r="33" spans="1:52" x14ac:dyDescent="0.3">
      <c r="A33" s="13"/>
      <c r="B33" s="14" t="s">
        <v>45</v>
      </c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</row>
    <row r="34" spans="1:52" x14ac:dyDescent="0.3">
      <c r="A34" s="13"/>
      <c r="B34" s="14" t="s">
        <v>46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</row>
    <row r="35" spans="1:52" x14ac:dyDescent="0.3">
      <c r="A35" s="13"/>
      <c r="B35" s="14" t="s">
        <v>47</v>
      </c>
      <c r="C35" s="80">
        <f>SUM(C28:C34)</f>
        <v>0</v>
      </c>
      <c r="D35" s="80">
        <f t="shared" ref="D35:AA35" si="12">SUM(D28:D34)</f>
        <v>0</v>
      </c>
      <c r="E35" s="80">
        <f t="shared" si="12"/>
        <v>0</v>
      </c>
      <c r="F35" s="80">
        <f t="shared" si="12"/>
        <v>0</v>
      </c>
      <c r="G35" s="80">
        <f t="shared" si="12"/>
        <v>0</v>
      </c>
      <c r="H35" s="80">
        <f t="shared" si="12"/>
        <v>0</v>
      </c>
      <c r="I35" s="80">
        <f t="shared" si="12"/>
        <v>0</v>
      </c>
      <c r="J35" s="80">
        <f t="shared" si="12"/>
        <v>0</v>
      </c>
      <c r="K35" s="80">
        <f t="shared" si="12"/>
        <v>0</v>
      </c>
      <c r="L35" s="80">
        <f t="shared" si="12"/>
        <v>0</v>
      </c>
      <c r="M35" s="80">
        <f t="shared" si="12"/>
        <v>0</v>
      </c>
      <c r="N35" s="80">
        <f t="shared" si="12"/>
        <v>0</v>
      </c>
      <c r="O35" s="80">
        <f t="shared" si="12"/>
        <v>0</v>
      </c>
      <c r="P35" s="80">
        <f t="shared" si="12"/>
        <v>0</v>
      </c>
      <c r="Q35" s="80">
        <f t="shared" si="12"/>
        <v>0</v>
      </c>
      <c r="R35" s="80">
        <f t="shared" si="12"/>
        <v>0</v>
      </c>
      <c r="S35" s="80">
        <f t="shared" si="12"/>
        <v>0</v>
      </c>
      <c r="T35" s="80">
        <f t="shared" si="12"/>
        <v>0</v>
      </c>
      <c r="U35" s="80">
        <f t="shared" si="12"/>
        <v>0</v>
      </c>
      <c r="V35" s="80">
        <f t="shared" si="12"/>
        <v>0</v>
      </c>
      <c r="W35" s="80">
        <f t="shared" si="12"/>
        <v>0</v>
      </c>
      <c r="X35" s="80">
        <f t="shared" si="12"/>
        <v>0</v>
      </c>
      <c r="Y35" s="80">
        <f t="shared" si="12"/>
        <v>0</v>
      </c>
      <c r="Z35" s="80">
        <f t="shared" si="12"/>
        <v>0</v>
      </c>
      <c r="AA35" s="80">
        <f t="shared" si="12"/>
        <v>0</v>
      </c>
      <c r="AB35" s="80">
        <f t="shared" ref="AB35:AC35" si="13">SUM(AB28:AB34)</f>
        <v>0</v>
      </c>
      <c r="AC35" s="80">
        <f t="shared" si="13"/>
        <v>0</v>
      </c>
      <c r="AD35" s="80">
        <f t="shared" ref="AD35:AE35" si="14">SUM(AD28:AD34)</f>
        <v>0</v>
      </c>
      <c r="AE35" s="80">
        <f t="shared" si="14"/>
        <v>0</v>
      </c>
      <c r="AF35" s="80">
        <f t="shared" ref="AF35:AZ35" si="15">SUM(AF28:AF34)</f>
        <v>0</v>
      </c>
      <c r="AG35" s="80">
        <f t="shared" si="15"/>
        <v>0</v>
      </c>
      <c r="AH35" s="80">
        <f t="shared" si="15"/>
        <v>0</v>
      </c>
      <c r="AI35" s="80">
        <f t="shared" si="15"/>
        <v>0</v>
      </c>
      <c r="AJ35" s="80">
        <f t="shared" si="15"/>
        <v>0</v>
      </c>
      <c r="AK35" s="80">
        <f t="shared" ref="AK35:AL35" si="16">SUM(AK28:AK34)</f>
        <v>0</v>
      </c>
      <c r="AL35" s="80">
        <f t="shared" si="16"/>
        <v>0</v>
      </c>
      <c r="AM35" s="80">
        <f t="shared" ref="AM35:AY35" si="17">SUM(AM28:AM34)</f>
        <v>0</v>
      </c>
      <c r="AN35" s="80">
        <f t="shared" si="17"/>
        <v>0</v>
      </c>
      <c r="AO35" s="80">
        <f t="shared" si="17"/>
        <v>0</v>
      </c>
      <c r="AP35" s="80">
        <f t="shared" si="17"/>
        <v>0</v>
      </c>
      <c r="AQ35" s="80">
        <f t="shared" si="17"/>
        <v>0</v>
      </c>
      <c r="AR35" s="80">
        <f t="shared" si="17"/>
        <v>0</v>
      </c>
      <c r="AS35" s="80">
        <f t="shared" si="17"/>
        <v>0</v>
      </c>
      <c r="AT35" s="80">
        <f t="shared" si="17"/>
        <v>0</v>
      </c>
      <c r="AU35" s="80">
        <f t="shared" si="17"/>
        <v>0</v>
      </c>
      <c r="AV35" s="80">
        <f t="shared" si="17"/>
        <v>0</v>
      </c>
      <c r="AW35" s="80">
        <f t="shared" si="17"/>
        <v>0</v>
      </c>
      <c r="AX35" s="80">
        <f t="shared" si="17"/>
        <v>0</v>
      </c>
      <c r="AY35" s="80">
        <f t="shared" si="17"/>
        <v>0</v>
      </c>
      <c r="AZ35" s="80">
        <f t="shared" si="15"/>
        <v>0</v>
      </c>
    </row>
    <row r="36" spans="1:52" x14ac:dyDescent="0.3">
      <c r="A36" s="15"/>
      <c r="B36" s="16" t="s">
        <v>48</v>
      </c>
      <c r="C36" s="81">
        <f>(SUM(C25:C34))</f>
        <v>0</v>
      </c>
      <c r="D36" s="81">
        <f t="shared" ref="D36:AA36" si="18">(SUM(D25:D34))</f>
        <v>0</v>
      </c>
      <c r="E36" s="81">
        <f t="shared" si="18"/>
        <v>0</v>
      </c>
      <c r="F36" s="81">
        <f t="shared" si="18"/>
        <v>0</v>
      </c>
      <c r="G36" s="81">
        <f t="shared" si="18"/>
        <v>0</v>
      </c>
      <c r="H36" s="81">
        <f t="shared" si="18"/>
        <v>0</v>
      </c>
      <c r="I36" s="81">
        <f t="shared" si="18"/>
        <v>0</v>
      </c>
      <c r="J36" s="81">
        <f t="shared" si="18"/>
        <v>0</v>
      </c>
      <c r="K36" s="81">
        <f t="shared" si="18"/>
        <v>0</v>
      </c>
      <c r="L36" s="81">
        <f t="shared" si="18"/>
        <v>0</v>
      </c>
      <c r="M36" s="81">
        <f t="shared" si="18"/>
        <v>0</v>
      </c>
      <c r="N36" s="81">
        <f t="shared" si="18"/>
        <v>0</v>
      </c>
      <c r="O36" s="81">
        <f t="shared" si="18"/>
        <v>0</v>
      </c>
      <c r="P36" s="81">
        <f t="shared" si="18"/>
        <v>0</v>
      </c>
      <c r="Q36" s="81">
        <f t="shared" si="18"/>
        <v>0</v>
      </c>
      <c r="R36" s="81">
        <f t="shared" si="18"/>
        <v>0</v>
      </c>
      <c r="S36" s="81">
        <f t="shared" si="18"/>
        <v>0</v>
      </c>
      <c r="T36" s="81">
        <f t="shared" si="18"/>
        <v>0</v>
      </c>
      <c r="U36" s="81">
        <f t="shared" si="18"/>
        <v>0</v>
      </c>
      <c r="V36" s="81">
        <f t="shared" si="18"/>
        <v>0</v>
      </c>
      <c r="W36" s="81">
        <f t="shared" si="18"/>
        <v>0</v>
      </c>
      <c r="X36" s="81">
        <f t="shared" si="18"/>
        <v>0</v>
      </c>
      <c r="Y36" s="81">
        <f t="shared" si="18"/>
        <v>0</v>
      </c>
      <c r="Z36" s="81">
        <f t="shared" si="18"/>
        <v>0</v>
      </c>
      <c r="AA36" s="81">
        <f t="shared" si="18"/>
        <v>0</v>
      </c>
      <c r="AB36" s="81">
        <f t="shared" ref="AB36:AC36" si="19">(SUM(AB25:AB34))</f>
        <v>0</v>
      </c>
      <c r="AC36" s="81">
        <f t="shared" si="19"/>
        <v>0</v>
      </c>
      <c r="AD36" s="81">
        <f t="shared" ref="AD36:AE36" si="20">(SUM(AD25:AD34))</f>
        <v>0</v>
      </c>
      <c r="AE36" s="81">
        <f t="shared" si="20"/>
        <v>0</v>
      </c>
      <c r="AF36" s="81">
        <f t="shared" ref="AF36:AZ36" si="21">(SUM(AF25:AF34))</f>
        <v>0</v>
      </c>
      <c r="AG36" s="81">
        <f t="shared" si="21"/>
        <v>0</v>
      </c>
      <c r="AH36" s="81">
        <f t="shared" si="21"/>
        <v>0</v>
      </c>
      <c r="AI36" s="81">
        <f t="shared" si="21"/>
        <v>0</v>
      </c>
      <c r="AJ36" s="81">
        <f t="shared" si="21"/>
        <v>0</v>
      </c>
      <c r="AK36" s="81">
        <f t="shared" ref="AK36:AL36" si="22">(SUM(AK25:AK34))</f>
        <v>0</v>
      </c>
      <c r="AL36" s="81">
        <f t="shared" si="22"/>
        <v>0</v>
      </c>
      <c r="AM36" s="81">
        <f t="shared" ref="AM36:AY36" si="23">(SUM(AM25:AM34))</f>
        <v>0</v>
      </c>
      <c r="AN36" s="81">
        <f t="shared" si="23"/>
        <v>0</v>
      </c>
      <c r="AO36" s="81">
        <f t="shared" si="23"/>
        <v>0</v>
      </c>
      <c r="AP36" s="81">
        <f t="shared" si="23"/>
        <v>0</v>
      </c>
      <c r="AQ36" s="81">
        <f t="shared" si="23"/>
        <v>0</v>
      </c>
      <c r="AR36" s="81">
        <f t="shared" si="23"/>
        <v>0</v>
      </c>
      <c r="AS36" s="81">
        <f t="shared" si="23"/>
        <v>0</v>
      </c>
      <c r="AT36" s="81">
        <f t="shared" si="23"/>
        <v>0</v>
      </c>
      <c r="AU36" s="81">
        <f t="shared" si="23"/>
        <v>0</v>
      </c>
      <c r="AV36" s="81">
        <f t="shared" si="23"/>
        <v>0</v>
      </c>
      <c r="AW36" s="81">
        <f t="shared" si="23"/>
        <v>0</v>
      </c>
      <c r="AX36" s="81">
        <f t="shared" si="23"/>
        <v>0</v>
      </c>
      <c r="AY36" s="81">
        <f t="shared" si="23"/>
        <v>0</v>
      </c>
      <c r="AZ36" s="81">
        <f t="shared" si="21"/>
        <v>0</v>
      </c>
    </row>
    <row r="37" spans="1:52" x14ac:dyDescent="0.3">
      <c r="A37" s="10"/>
      <c r="B37" s="76"/>
      <c r="C37" s="77"/>
      <c r="D37" s="77"/>
      <c r="E37" s="77"/>
      <c r="F37" s="78"/>
      <c r="G37" s="77"/>
      <c r="H37" s="77"/>
      <c r="I37" s="77"/>
      <c r="J37" s="77"/>
      <c r="K37" s="77"/>
      <c r="L37" s="77"/>
      <c r="M37" s="77"/>
      <c r="N37" s="77"/>
      <c r="O37" s="77"/>
      <c r="P37" s="78"/>
      <c r="Q37" s="77"/>
      <c r="R37" s="77"/>
      <c r="S37" s="77"/>
      <c r="T37" s="78"/>
      <c r="U37" s="78"/>
      <c r="V37" s="78"/>
      <c r="W37" s="78"/>
      <c r="X37" s="78"/>
      <c r="Y37" s="78"/>
      <c r="Z37" s="77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</row>
    <row r="38" spans="1:52" x14ac:dyDescent="0.3">
      <c r="A38" s="11" t="s">
        <v>49</v>
      </c>
      <c r="B38" s="12" t="s">
        <v>50</v>
      </c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</row>
    <row r="39" spans="1:52" x14ac:dyDescent="0.3">
      <c r="A39" s="13"/>
      <c r="B39" s="14" t="s">
        <v>51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</row>
    <row r="40" spans="1:52" x14ac:dyDescent="0.3">
      <c r="A40" s="13"/>
      <c r="B40" s="14" t="s">
        <v>52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</row>
    <row r="41" spans="1:52" x14ac:dyDescent="0.3">
      <c r="A41" s="13"/>
      <c r="B41" s="14" t="s">
        <v>53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</row>
    <row r="42" spans="1:52" x14ac:dyDescent="0.3">
      <c r="A42" s="13"/>
      <c r="B42" s="14" t="s">
        <v>54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</row>
    <row r="43" spans="1:52" x14ac:dyDescent="0.3">
      <c r="A43" s="13"/>
      <c r="B43" s="14" t="s">
        <v>55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</row>
    <row r="44" spans="1:52" x14ac:dyDescent="0.3">
      <c r="A44" s="13"/>
      <c r="B44" s="14" t="s">
        <v>56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</row>
    <row r="45" spans="1:52" x14ac:dyDescent="0.3">
      <c r="A45" s="17"/>
      <c r="B45" s="16" t="s">
        <v>57</v>
      </c>
      <c r="C45" s="82">
        <f>SUM(C38:C44)</f>
        <v>0</v>
      </c>
      <c r="D45" s="82">
        <f t="shared" ref="D45:AA45" si="24">SUM(D38:D44)</f>
        <v>0</v>
      </c>
      <c r="E45" s="82">
        <f t="shared" si="24"/>
        <v>0</v>
      </c>
      <c r="F45" s="82">
        <f t="shared" si="24"/>
        <v>0</v>
      </c>
      <c r="G45" s="82">
        <f t="shared" si="24"/>
        <v>0</v>
      </c>
      <c r="H45" s="82">
        <f t="shared" si="24"/>
        <v>0</v>
      </c>
      <c r="I45" s="82">
        <f t="shared" si="24"/>
        <v>0</v>
      </c>
      <c r="J45" s="82">
        <f t="shared" si="24"/>
        <v>0</v>
      </c>
      <c r="K45" s="82">
        <f t="shared" si="24"/>
        <v>0</v>
      </c>
      <c r="L45" s="82">
        <f t="shared" si="24"/>
        <v>0</v>
      </c>
      <c r="M45" s="82">
        <f t="shared" si="24"/>
        <v>0</v>
      </c>
      <c r="N45" s="82">
        <f t="shared" si="24"/>
        <v>0</v>
      </c>
      <c r="O45" s="82">
        <f t="shared" si="24"/>
        <v>0</v>
      </c>
      <c r="P45" s="82">
        <f t="shared" si="24"/>
        <v>0</v>
      </c>
      <c r="Q45" s="82">
        <f t="shared" si="24"/>
        <v>0</v>
      </c>
      <c r="R45" s="82">
        <f t="shared" si="24"/>
        <v>0</v>
      </c>
      <c r="S45" s="82">
        <f t="shared" si="24"/>
        <v>0</v>
      </c>
      <c r="T45" s="82">
        <f t="shared" si="24"/>
        <v>0</v>
      </c>
      <c r="U45" s="82">
        <f t="shared" si="24"/>
        <v>0</v>
      </c>
      <c r="V45" s="82">
        <f t="shared" si="24"/>
        <v>0</v>
      </c>
      <c r="W45" s="82">
        <f t="shared" si="24"/>
        <v>0</v>
      </c>
      <c r="X45" s="82">
        <f t="shared" si="24"/>
        <v>0</v>
      </c>
      <c r="Y45" s="82">
        <f t="shared" si="24"/>
        <v>0</v>
      </c>
      <c r="Z45" s="82">
        <f t="shared" si="24"/>
        <v>0</v>
      </c>
      <c r="AA45" s="82">
        <f t="shared" si="24"/>
        <v>0</v>
      </c>
      <c r="AB45" s="82">
        <f t="shared" ref="AB45:AC45" si="25">SUM(AB38:AB44)</f>
        <v>0</v>
      </c>
      <c r="AC45" s="82">
        <f t="shared" si="25"/>
        <v>0</v>
      </c>
      <c r="AD45" s="82">
        <f t="shared" ref="AD45:AE45" si="26">SUM(AD38:AD44)</f>
        <v>0</v>
      </c>
      <c r="AE45" s="82">
        <f t="shared" si="26"/>
        <v>0</v>
      </c>
      <c r="AF45" s="82">
        <f t="shared" ref="AF45:AZ45" si="27">SUM(AF38:AF44)</f>
        <v>0</v>
      </c>
      <c r="AG45" s="82">
        <f t="shared" si="27"/>
        <v>0</v>
      </c>
      <c r="AH45" s="82">
        <f t="shared" si="27"/>
        <v>0</v>
      </c>
      <c r="AI45" s="82">
        <f t="shared" si="27"/>
        <v>0</v>
      </c>
      <c r="AJ45" s="82">
        <f t="shared" si="27"/>
        <v>0</v>
      </c>
      <c r="AK45" s="82">
        <f t="shared" ref="AK45:AL45" si="28">SUM(AK38:AK44)</f>
        <v>0</v>
      </c>
      <c r="AL45" s="82">
        <f t="shared" si="28"/>
        <v>0</v>
      </c>
      <c r="AM45" s="82">
        <f t="shared" ref="AM45:AY45" si="29">SUM(AM38:AM44)</f>
        <v>0</v>
      </c>
      <c r="AN45" s="82">
        <f t="shared" si="29"/>
        <v>0</v>
      </c>
      <c r="AO45" s="82">
        <f t="shared" si="29"/>
        <v>0</v>
      </c>
      <c r="AP45" s="82">
        <f t="shared" si="29"/>
        <v>0</v>
      </c>
      <c r="AQ45" s="82">
        <f t="shared" si="29"/>
        <v>0</v>
      </c>
      <c r="AR45" s="82">
        <f t="shared" si="29"/>
        <v>0</v>
      </c>
      <c r="AS45" s="82">
        <f t="shared" si="29"/>
        <v>0</v>
      </c>
      <c r="AT45" s="82">
        <f t="shared" si="29"/>
        <v>0</v>
      </c>
      <c r="AU45" s="82">
        <f t="shared" si="29"/>
        <v>0</v>
      </c>
      <c r="AV45" s="82">
        <f t="shared" si="29"/>
        <v>0</v>
      </c>
      <c r="AW45" s="82">
        <f t="shared" si="29"/>
        <v>0</v>
      </c>
      <c r="AX45" s="82">
        <f t="shared" si="29"/>
        <v>0</v>
      </c>
      <c r="AY45" s="82">
        <f t="shared" si="29"/>
        <v>0</v>
      </c>
      <c r="AZ45" s="82">
        <f t="shared" si="27"/>
        <v>0</v>
      </c>
    </row>
    <row r="46" spans="1:52" x14ac:dyDescent="0.3">
      <c r="A46" s="10"/>
      <c r="B46" s="74"/>
      <c r="C46" s="78"/>
      <c r="D46" s="77"/>
      <c r="E46" s="78"/>
      <c r="F46" s="77"/>
      <c r="G46" s="77"/>
      <c r="H46" s="78"/>
      <c r="I46" s="78"/>
      <c r="J46" s="78"/>
      <c r="K46" s="78"/>
      <c r="L46" s="77"/>
      <c r="M46" s="77"/>
      <c r="N46" s="77"/>
      <c r="O46" s="77"/>
      <c r="P46" s="77"/>
      <c r="Q46" s="77"/>
      <c r="R46" s="78"/>
      <c r="S46" s="77"/>
      <c r="T46" s="78"/>
      <c r="U46" s="78"/>
      <c r="V46" s="78"/>
      <c r="W46" s="78"/>
      <c r="X46" s="78"/>
      <c r="Y46" s="78"/>
      <c r="Z46" s="77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</row>
    <row r="47" spans="1:52" x14ac:dyDescent="0.3">
      <c r="A47" s="11" t="s">
        <v>58</v>
      </c>
      <c r="B47" s="12" t="s">
        <v>59</v>
      </c>
      <c r="C47" s="64"/>
      <c r="D47" s="70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</row>
    <row r="48" spans="1:52" x14ac:dyDescent="0.3">
      <c r="A48" s="94"/>
      <c r="B48" s="53" t="s">
        <v>60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</row>
    <row r="49" spans="1:52" x14ac:dyDescent="0.3">
      <c r="A49" s="24"/>
      <c r="B49" s="25" t="s">
        <v>61</v>
      </c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</row>
    <row r="50" spans="1:52" x14ac:dyDescent="0.3">
      <c r="A50" s="95"/>
      <c r="B50" s="96" t="s">
        <v>62</v>
      </c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</row>
    <row r="51" spans="1:52" x14ac:dyDescent="0.3">
      <c r="A51" s="10"/>
      <c r="B51" s="76"/>
      <c r="C51" s="83"/>
      <c r="D51" s="83"/>
      <c r="E51" s="83"/>
      <c r="F51" s="83"/>
      <c r="G51" s="83"/>
      <c r="H51" s="78"/>
      <c r="I51" s="78"/>
      <c r="J51" s="78"/>
      <c r="K51" s="78"/>
      <c r="L51" s="83"/>
      <c r="M51" s="83"/>
      <c r="N51" s="83"/>
      <c r="O51" s="83"/>
      <c r="P51" s="83"/>
      <c r="Q51" s="83"/>
      <c r="R51" s="78"/>
      <c r="S51" s="83"/>
      <c r="T51" s="78"/>
      <c r="U51" s="78"/>
      <c r="V51" s="78"/>
      <c r="W51" s="78"/>
      <c r="X51" s="78"/>
      <c r="Y51" s="78"/>
      <c r="Z51" s="83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x14ac:dyDescent="0.3">
      <c r="A52" s="11" t="s">
        <v>63</v>
      </c>
      <c r="B52" s="12" t="s">
        <v>64</v>
      </c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</row>
    <row r="53" spans="1:52" x14ac:dyDescent="0.3">
      <c r="A53" s="13"/>
      <c r="B53" s="14" t="s">
        <v>65</v>
      </c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69"/>
      <c r="AV53" s="69"/>
      <c r="AW53" s="69"/>
      <c r="AX53" s="69"/>
      <c r="AY53" s="69"/>
      <c r="AZ53" s="69"/>
    </row>
    <row r="54" spans="1:52" x14ac:dyDescent="0.3">
      <c r="A54" s="13"/>
      <c r="B54" s="14" t="s">
        <v>66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69"/>
      <c r="AV54" s="69"/>
      <c r="AW54" s="69"/>
      <c r="AX54" s="69"/>
      <c r="AY54" s="69"/>
      <c r="AZ54" s="69"/>
    </row>
    <row r="55" spans="1:52" x14ac:dyDescent="0.3">
      <c r="A55" s="13"/>
      <c r="B55" s="14" t="s">
        <v>67</v>
      </c>
      <c r="C55" s="84">
        <f>SUM(C52:C54)</f>
        <v>0</v>
      </c>
      <c r="D55" s="84">
        <f t="shared" ref="D55:AZ55" si="30">SUM(D52:D54)</f>
        <v>0</v>
      </c>
      <c r="E55" s="84">
        <f t="shared" si="30"/>
        <v>0</v>
      </c>
      <c r="F55" s="84">
        <f t="shared" si="30"/>
        <v>0</v>
      </c>
      <c r="G55" s="84">
        <f t="shared" si="30"/>
        <v>0</v>
      </c>
      <c r="H55" s="84">
        <f t="shared" si="30"/>
        <v>0</v>
      </c>
      <c r="I55" s="84">
        <f t="shared" si="30"/>
        <v>0</v>
      </c>
      <c r="J55" s="84">
        <f t="shared" si="30"/>
        <v>0</v>
      </c>
      <c r="K55" s="84">
        <f t="shared" si="30"/>
        <v>0</v>
      </c>
      <c r="L55" s="84">
        <f t="shared" si="30"/>
        <v>0</v>
      </c>
      <c r="M55" s="84">
        <f t="shared" si="30"/>
        <v>0</v>
      </c>
      <c r="N55" s="84">
        <f t="shared" si="30"/>
        <v>0</v>
      </c>
      <c r="O55" s="84">
        <f t="shared" si="30"/>
        <v>0</v>
      </c>
      <c r="P55" s="84">
        <f t="shared" si="30"/>
        <v>0</v>
      </c>
      <c r="Q55" s="84">
        <f t="shared" si="30"/>
        <v>0</v>
      </c>
      <c r="R55" s="84">
        <f t="shared" si="30"/>
        <v>0</v>
      </c>
      <c r="S55" s="84">
        <f t="shared" si="30"/>
        <v>0</v>
      </c>
      <c r="T55" s="84">
        <f t="shared" si="30"/>
        <v>0</v>
      </c>
      <c r="U55" s="84">
        <f t="shared" si="30"/>
        <v>0</v>
      </c>
      <c r="V55" s="84">
        <f t="shared" si="30"/>
        <v>0</v>
      </c>
      <c r="W55" s="84">
        <f t="shared" si="30"/>
        <v>0</v>
      </c>
      <c r="X55" s="84">
        <f t="shared" si="30"/>
        <v>0</v>
      </c>
      <c r="Y55" s="84">
        <f t="shared" si="30"/>
        <v>0</v>
      </c>
      <c r="Z55" s="84">
        <f t="shared" si="30"/>
        <v>0</v>
      </c>
      <c r="AA55" s="84">
        <f t="shared" si="30"/>
        <v>0</v>
      </c>
      <c r="AB55" s="84">
        <f t="shared" si="30"/>
        <v>0</v>
      </c>
      <c r="AC55" s="84">
        <f t="shared" si="30"/>
        <v>0</v>
      </c>
      <c r="AD55" s="84">
        <f t="shared" si="30"/>
        <v>0</v>
      </c>
      <c r="AE55" s="84">
        <f t="shared" si="30"/>
        <v>0</v>
      </c>
      <c r="AF55" s="84">
        <f t="shared" si="30"/>
        <v>0</v>
      </c>
      <c r="AG55" s="84">
        <f t="shared" si="30"/>
        <v>0</v>
      </c>
      <c r="AH55" s="84">
        <f t="shared" si="30"/>
        <v>0</v>
      </c>
      <c r="AI55" s="84">
        <f t="shared" si="30"/>
        <v>0</v>
      </c>
      <c r="AJ55" s="84">
        <f t="shared" si="30"/>
        <v>0</v>
      </c>
      <c r="AK55" s="84">
        <f t="shared" si="30"/>
        <v>0</v>
      </c>
      <c r="AL55" s="84">
        <f t="shared" si="30"/>
        <v>0</v>
      </c>
      <c r="AM55" s="84">
        <f t="shared" si="30"/>
        <v>0</v>
      </c>
      <c r="AN55" s="84">
        <f t="shared" si="30"/>
        <v>0</v>
      </c>
      <c r="AO55" s="84">
        <f t="shared" si="30"/>
        <v>0</v>
      </c>
      <c r="AP55" s="84">
        <f t="shared" si="30"/>
        <v>0</v>
      </c>
      <c r="AQ55" s="84">
        <f t="shared" si="30"/>
        <v>0</v>
      </c>
      <c r="AR55" s="84">
        <f t="shared" si="30"/>
        <v>0</v>
      </c>
      <c r="AS55" s="84">
        <f t="shared" si="30"/>
        <v>0</v>
      </c>
      <c r="AT55" s="84">
        <f t="shared" si="30"/>
        <v>0</v>
      </c>
      <c r="AU55" s="84">
        <f t="shared" si="30"/>
        <v>0</v>
      </c>
      <c r="AV55" s="84">
        <f t="shared" si="30"/>
        <v>0</v>
      </c>
      <c r="AW55" s="84">
        <f t="shared" si="30"/>
        <v>0</v>
      </c>
      <c r="AX55" s="84">
        <f t="shared" si="30"/>
        <v>0</v>
      </c>
      <c r="AY55" s="84">
        <f t="shared" si="30"/>
        <v>0</v>
      </c>
      <c r="AZ55" s="84">
        <f t="shared" si="30"/>
        <v>0</v>
      </c>
    </row>
    <row r="56" spans="1:52" x14ac:dyDescent="0.3">
      <c r="A56" s="13"/>
      <c r="B56" s="1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</row>
    <row r="57" spans="1:52" x14ac:dyDescent="0.3">
      <c r="A57" s="13"/>
      <c r="B57" s="14" t="s">
        <v>68</v>
      </c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9"/>
      <c r="AW57" s="69"/>
      <c r="AX57" s="69"/>
      <c r="AY57" s="69"/>
      <c r="AZ57" s="69"/>
    </row>
    <row r="58" spans="1:52" x14ac:dyDescent="0.3">
      <c r="A58" s="13"/>
      <c r="B58" s="14" t="s">
        <v>69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69"/>
      <c r="AZ58" s="69"/>
    </row>
    <row r="59" spans="1:52" x14ac:dyDescent="0.3">
      <c r="A59" s="13"/>
      <c r="B59" s="14" t="s">
        <v>70</v>
      </c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69"/>
      <c r="AV59" s="69"/>
      <c r="AW59" s="69"/>
      <c r="AX59" s="69"/>
      <c r="AY59" s="69"/>
      <c r="AZ59" s="69"/>
    </row>
    <row r="60" spans="1:52" x14ac:dyDescent="0.3">
      <c r="A60" s="13"/>
      <c r="B60" s="14" t="s">
        <v>71</v>
      </c>
      <c r="C60" s="84">
        <f>SUM(C57:C59)</f>
        <v>0</v>
      </c>
      <c r="D60" s="84">
        <f t="shared" ref="D60:AA60" si="31">SUM(D57:D59)</f>
        <v>0</v>
      </c>
      <c r="E60" s="84">
        <f t="shared" si="31"/>
        <v>0</v>
      </c>
      <c r="F60" s="84">
        <f t="shared" si="31"/>
        <v>0</v>
      </c>
      <c r="G60" s="84">
        <f t="shared" si="31"/>
        <v>0</v>
      </c>
      <c r="H60" s="84">
        <f t="shared" si="31"/>
        <v>0</v>
      </c>
      <c r="I60" s="84">
        <f t="shared" si="31"/>
        <v>0</v>
      </c>
      <c r="J60" s="84">
        <f t="shared" si="31"/>
        <v>0</v>
      </c>
      <c r="K60" s="84">
        <f t="shared" si="31"/>
        <v>0</v>
      </c>
      <c r="L60" s="84">
        <f t="shared" si="31"/>
        <v>0</v>
      </c>
      <c r="M60" s="84">
        <f t="shared" si="31"/>
        <v>0</v>
      </c>
      <c r="N60" s="84">
        <f t="shared" si="31"/>
        <v>0</v>
      </c>
      <c r="O60" s="84">
        <f t="shared" si="31"/>
        <v>0</v>
      </c>
      <c r="P60" s="84">
        <f t="shared" si="31"/>
        <v>0</v>
      </c>
      <c r="Q60" s="84">
        <f t="shared" si="31"/>
        <v>0</v>
      </c>
      <c r="R60" s="84">
        <f t="shared" si="31"/>
        <v>0</v>
      </c>
      <c r="S60" s="84">
        <f t="shared" si="31"/>
        <v>0</v>
      </c>
      <c r="T60" s="84">
        <f t="shared" si="31"/>
        <v>0</v>
      </c>
      <c r="U60" s="84">
        <f t="shared" si="31"/>
        <v>0</v>
      </c>
      <c r="V60" s="84">
        <f t="shared" si="31"/>
        <v>0</v>
      </c>
      <c r="W60" s="84">
        <f t="shared" si="31"/>
        <v>0</v>
      </c>
      <c r="X60" s="84">
        <f t="shared" si="31"/>
        <v>0</v>
      </c>
      <c r="Y60" s="84">
        <f t="shared" si="31"/>
        <v>0</v>
      </c>
      <c r="Z60" s="84">
        <f t="shared" si="31"/>
        <v>0</v>
      </c>
      <c r="AA60" s="84">
        <f t="shared" si="31"/>
        <v>0</v>
      </c>
      <c r="AB60" s="84">
        <f t="shared" ref="AB60:AC60" si="32">SUM(AB57:AB59)</f>
        <v>0</v>
      </c>
      <c r="AC60" s="84">
        <f t="shared" si="32"/>
        <v>0</v>
      </c>
      <c r="AD60" s="84">
        <f t="shared" ref="AD60:AE60" si="33">SUM(AD57:AD59)</f>
        <v>0</v>
      </c>
      <c r="AE60" s="84">
        <f t="shared" si="33"/>
        <v>0</v>
      </c>
      <c r="AF60" s="84">
        <f t="shared" ref="AF60:AZ60" si="34">SUM(AF57:AF59)</f>
        <v>0</v>
      </c>
      <c r="AG60" s="84">
        <f t="shared" si="34"/>
        <v>0</v>
      </c>
      <c r="AH60" s="84">
        <f t="shared" si="34"/>
        <v>0</v>
      </c>
      <c r="AI60" s="84">
        <f t="shared" si="34"/>
        <v>0</v>
      </c>
      <c r="AJ60" s="84">
        <f t="shared" si="34"/>
        <v>0</v>
      </c>
      <c r="AK60" s="84">
        <f t="shared" ref="AK60:AL60" si="35">SUM(AK57:AK59)</f>
        <v>0</v>
      </c>
      <c r="AL60" s="84">
        <f t="shared" si="35"/>
        <v>0</v>
      </c>
      <c r="AM60" s="84">
        <f t="shared" ref="AM60:AY60" si="36">SUM(AM57:AM59)</f>
        <v>0</v>
      </c>
      <c r="AN60" s="84">
        <f t="shared" si="36"/>
        <v>0</v>
      </c>
      <c r="AO60" s="84">
        <f t="shared" si="36"/>
        <v>0</v>
      </c>
      <c r="AP60" s="84">
        <f t="shared" si="36"/>
        <v>0</v>
      </c>
      <c r="AQ60" s="84">
        <f t="shared" si="36"/>
        <v>0</v>
      </c>
      <c r="AR60" s="84">
        <f t="shared" si="36"/>
        <v>0</v>
      </c>
      <c r="AS60" s="84">
        <f t="shared" si="36"/>
        <v>0</v>
      </c>
      <c r="AT60" s="84">
        <f t="shared" si="36"/>
        <v>0</v>
      </c>
      <c r="AU60" s="84">
        <f t="shared" si="36"/>
        <v>0</v>
      </c>
      <c r="AV60" s="84">
        <f t="shared" si="36"/>
        <v>0</v>
      </c>
      <c r="AW60" s="84">
        <f t="shared" si="36"/>
        <v>0</v>
      </c>
      <c r="AX60" s="84">
        <f t="shared" si="36"/>
        <v>0</v>
      </c>
      <c r="AY60" s="84">
        <f t="shared" si="36"/>
        <v>0</v>
      </c>
      <c r="AZ60" s="84">
        <f t="shared" si="34"/>
        <v>0</v>
      </c>
    </row>
    <row r="61" spans="1:52" x14ac:dyDescent="0.3">
      <c r="A61" s="13"/>
      <c r="B61" s="14" t="s">
        <v>72</v>
      </c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</row>
    <row r="62" spans="1:52" x14ac:dyDescent="0.3">
      <c r="A62" s="13"/>
      <c r="B62" s="14" t="s">
        <v>73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</row>
    <row r="63" spans="1:52" x14ac:dyDescent="0.3">
      <c r="A63" s="13"/>
      <c r="B63" s="14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</row>
    <row r="64" spans="1:52" x14ac:dyDescent="0.3">
      <c r="A64" s="13"/>
      <c r="B64" s="14" t="s">
        <v>74</v>
      </c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</row>
    <row r="65" spans="1:52" x14ac:dyDescent="0.3">
      <c r="A65" s="13"/>
      <c r="B65" s="14" t="s">
        <v>75</v>
      </c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69"/>
      <c r="AV65" s="69"/>
      <c r="AW65" s="69"/>
      <c r="AX65" s="69"/>
      <c r="AY65" s="69"/>
      <c r="AZ65" s="69"/>
    </row>
    <row r="66" spans="1:52" x14ac:dyDescent="0.3">
      <c r="A66" s="13"/>
      <c r="B66" s="14" t="s">
        <v>76</v>
      </c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9"/>
      <c r="AW66" s="69"/>
      <c r="AX66" s="69"/>
      <c r="AY66" s="69"/>
      <c r="AZ66" s="69"/>
    </row>
    <row r="67" spans="1:52" x14ac:dyDescent="0.3">
      <c r="A67" s="13"/>
      <c r="B67" s="14" t="s">
        <v>77</v>
      </c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/>
      <c r="AN67" s="69"/>
      <c r="AO67" s="69"/>
      <c r="AP67" s="69"/>
      <c r="AQ67" s="69"/>
      <c r="AR67" s="69"/>
      <c r="AS67" s="69"/>
      <c r="AT67" s="69"/>
      <c r="AU67" s="69"/>
      <c r="AV67" s="69"/>
      <c r="AW67" s="69"/>
      <c r="AX67" s="69"/>
      <c r="AY67" s="69"/>
      <c r="AZ67" s="69"/>
    </row>
    <row r="68" spans="1:52" x14ac:dyDescent="0.3">
      <c r="A68" s="13"/>
      <c r="B68" s="14" t="s">
        <v>78</v>
      </c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69"/>
      <c r="AP68" s="69"/>
      <c r="AQ68" s="69"/>
      <c r="AR68" s="69"/>
      <c r="AS68" s="69"/>
      <c r="AT68" s="69"/>
      <c r="AU68" s="69"/>
      <c r="AV68" s="69"/>
      <c r="AW68" s="69"/>
      <c r="AX68" s="69"/>
      <c r="AY68" s="69"/>
      <c r="AZ68" s="69"/>
    </row>
    <row r="69" spans="1:52" x14ac:dyDescent="0.3">
      <c r="A69" s="13"/>
      <c r="B69" s="14" t="s">
        <v>79</v>
      </c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69"/>
      <c r="AP69" s="69"/>
      <c r="AQ69" s="69"/>
      <c r="AR69" s="69"/>
      <c r="AS69" s="69"/>
      <c r="AT69" s="69"/>
      <c r="AU69" s="69"/>
      <c r="AV69" s="69"/>
      <c r="AW69" s="69"/>
      <c r="AX69" s="69"/>
      <c r="AY69" s="69"/>
      <c r="AZ69" s="69"/>
    </row>
    <row r="70" spans="1:52" x14ac:dyDescent="0.3">
      <c r="A70" s="15"/>
      <c r="B70" s="16" t="s">
        <v>80</v>
      </c>
      <c r="C70" s="82">
        <f>SUM(C55+C62+C64+C65+C66+C67+C68+C69)</f>
        <v>0</v>
      </c>
      <c r="D70" s="82">
        <f t="shared" ref="D70:AA70" si="37">SUM(D55+D62+D64+D65+D66+D67+D68+D69)</f>
        <v>0</v>
      </c>
      <c r="E70" s="82">
        <f t="shared" si="37"/>
        <v>0</v>
      </c>
      <c r="F70" s="82">
        <f t="shared" si="37"/>
        <v>0</v>
      </c>
      <c r="G70" s="82">
        <f t="shared" si="37"/>
        <v>0</v>
      </c>
      <c r="H70" s="82">
        <f t="shared" si="37"/>
        <v>0</v>
      </c>
      <c r="I70" s="82">
        <f t="shared" si="37"/>
        <v>0</v>
      </c>
      <c r="J70" s="82">
        <f t="shared" si="37"/>
        <v>0</v>
      </c>
      <c r="K70" s="82">
        <f t="shared" si="37"/>
        <v>0</v>
      </c>
      <c r="L70" s="82">
        <f t="shared" si="37"/>
        <v>0</v>
      </c>
      <c r="M70" s="82">
        <f t="shared" si="37"/>
        <v>0</v>
      </c>
      <c r="N70" s="82">
        <f t="shared" si="37"/>
        <v>0</v>
      </c>
      <c r="O70" s="82">
        <f t="shared" si="37"/>
        <v>0</v>
      </c>
      <c r="P70" s="82">
        <f t="shared" si="37"/>
        <v>0</v>
      </c>
      <c r="Q70" s="82">
        <f t="shared" si="37"/>
        <v>0</v>
      </c>
      <c r="R70" s="82">
        <f t="shared" si="37"/>
        <v>0</v>
      </c>
      <c r="S70" s="82">
        <f t="shared" si="37"/>
        <v>0</v>
      </c>
      <c r="T70" s="82">
        <f t="shared" si="37"/>
        <v>0</v>
      </c>
      <c r="U70" s="82">
        <f t="shared" si="37"/>
        <v>0</v>
      </c>
      <c r="V70" s="82">
        <f t="shared" si="37"/>
        <v>0</v>
      </c>
      <c r="W70" s="82">
        <f t="shared" si="37"/>
        <v>0</v>
      </c>
      <c r="X70" s="82">
        <f t="shared" si="37"/>
        <v>0</v>
      </c>
      <c r="Y70" s="82">
        <f t="shared" si="37"/>
        <v>0</v>
      </c>
      <c r="Z70" s="82">
        <f t="shared" si="37"/>
        <v>0</v>
      </c>
      <c r="AA70" s="82">
        <f t="shared" si="37"/>
        <v>0</v>
      </c>
      <c r="AB70" s="82">
        <f t="shared" ref="AB70:AC70" si="38">SUM(AB55+AB62+AB64+AB65+AB66+AB67+AB68+AB69)</f>
        <v>0</v>
      </c>
      <c r="AC70" s="82">
        <f t="shared" si="38"/>
        <v>0</v>
      </c>
      <c r="AD70" s="82">
        <f t="shared" ref="AD70:AE70" si="39">SUM(AD55+AD62+AD64+AD65+AD66+AD67+AD68+AD69)</f>
        <v>0</v>
      </c>
      <c r="AE70" s="82">
        <f t="shared" si="39"/>
        <v>0</v>
      </c>
      <c r="AF70" s="82">
        <f t="shared" ref="AF70:AZ70" si="40">SUM(AF55+AF62+AF64+AF65+AF66+AF67+AF68+AF69)</f>
        <v>0</v>
      </c>
      <c r="AG70" s="82">
        <f t="shared" si="40"/>
        <v>0</v>
      </c>
      <c r="AH70" s="82">
        <f t="shared" si="40"/>
        <v>0</v>
      </c>
      <c r="AI70" s="82">
        <f t="shared" si="40"/>
        <v>0</v>
      </c>
      <c r="AJ70" s="82">
        <f t="shared" si="40"/>
        <v>0</v>
      </c>
      <c r="AK70" s="82">
        <f t="shared" ref="AK70:AL70" si="41">SUM(AK55+AK62+AK64+AK65+AK66+AK67+AK68+AK69)</f>
        <v>0</v>
      </c>
      <c r="AL70" s="82">
        <f t="shared" si="41"/>
        <v>0</v>
      </c>
      <c r="AM70" s="82">
        <f t="shared" ref="AM70:AY70" si="42">SUM(AM55+AM62+AM64+AM65+AM66+AM67+AM68+AM69)</f>
        <v>0</v>
      </c>
      <c r="AN70" s="82">
        <f t="shared" si="42"/>
        <v>0</v>
      </c>
      <c r="AO70" s="82">
        <f t="shared" si="42"/>
        <v>0</v>
      </c>
      <c r="AP70" s="82">
        <f t="shared" si="42"/>
        <v>0</v>
      </c>
      <c r="AQ70" s="82">
        <f t="shared" si="42"/>
        <v>0</v>
      </c>
      <c r="AR70" s="82">
        <f t="shared" si="42"/>
        <v>0</v>
      </c>
      <c r="AS70" s="82">
        <f t="shared" si="42"/>
        <v>0</v>
      </c>
      <c r="AT70" s="82">
        <f t="shared" si="42"/>
        <v>0</v>
      </c>
      <c r="AU70" s="82">
        <f t="shared" si="42"/>
        <v>0</v>
      </c>
      <c r="AV70" s="82">
        <f t="shared" si="42"/>
        <v>0</v>
      </c>
      <c r="AW70" s="82">
        <f t="shared" si="42"/>
        <v>0</v>
      </c>
      <c r="AX70" s="82">
        <f t="shared" si="42"/>
        <v>0</v>
      </c>
      <c r="AY70" s="82">
        <f t="shared" si="42"/>
        <v>0</v>
      </c>
      <c r="AZ70" s="82">
        <f t="shared" si="40"/>
        <v>0</v>
      </c>
    </row>
    <row r="71" spans="1:52" x14ac:dyDescent="0.3">
      <c r="A71" s="87"/>
      <c r="B71" s="74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</row>
    <row r="72" spans="1:52" x14ac:dyDescent="0.3">
      <c r="A72" s="11" t="s">
        <v>81</v>
      </c>
      <c r="B72" s="12" t="s">
        <v>82</v>
      </c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</row>
    <row r="73" spans="1:52" x14ac:dyDescent="0.3">
      <c r="A73" s="28"/>
      <c r="B73" s="29" t="s">
        <v>83</v>
      </c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</row>
    <row r="74" spans="1:52" x14ac:dyDescent="0.3">
      <c r="A74" s="13"/>
      <c r="B74" s="97" t="s">
        <v>84</v>
      </c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</row>
    <row r="75" spans="1:52" x14ac:dyDescent="0.3">
      <c r="A75" s="98"/>
      <c r="B75" s="51" t="s">
        <v>85</v>
      </c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</row>
    <row r="76" spans="1:52" x14ac:dyDescent="0.3">
      <c r="B76" s="88" t="s">
        <v>86</v>
      </c>
      <c r="C76" s="88" t="str">
        <f>IF(AND(C3&gt;$BA1,C5&gt;$BA1,C7&gt;$BA1,C9&gt;$BA1,C10&gt;$BA1,C11&gt;$BA1,C16&gt;$BA1,C17&gt;$BA1,C18&gt;$BA1,C19&gt;$BA1,C20&gt;$BA1,C21&gt;$BA1,C22&gt;$BA1,C23&gt;$BA1,C25&gt;$BA1,C26&gt;$BA1,C27&gt;$BA1,C28&gt;$BA1,C29&gt;$BA1,C30&gt;$BA1,C31&gt;$BA1,C32&gt;$BA1,C33&gt;$BA1,C34&gt;$BA1,C38&gt;$BA1,C39&gt;$BA1,C40&gt;$BA3,C41&gt;$BA1,C42&gt;$BA1,C43&gt;$BA1,C44&gt;$BA1,C47&gt;$BA1,C49&gt;$BA1,C52&gt;$BA1,C53&gt;$BA1,C54&gt;$BA1,C57&gt;$BA1,C58&gt;$BA1,C59&gt;$BA1,C60&gt;$BA1,C61&gt;$BA1,C62&gt;$BA1,C64&gt;$BA1,C65&gt;$BA1,C66&gt;$BA1,C67&gt;$BA1,C68&gt;$BA1,C69&gt;$BA1,C72&gt;$BA1,C73&gt;$BA1,C74&gt;$BA1),"GEREED","NIET GEREED")</f>
        <v>NIET GEREED</v>
      </c>
      <c r="D76" s="88" t="str">
        <f t="shared" ref="D76:AZ76" si="43">IF(AND(D3&gt;$BA1,D5&gt;$BA1,D7&gt;$BA1,D9&gt;$BA1,D10&gt;$BA1,D11&gt;$BA1,D16&gt;$BA1,D17&gt;$BA1,D18&gt;$BA1,D19&gt;$BA1,D20&gt;$BA1,D21&gt;$BA1,D22&gt;$BA1,D23&gt;$BA1,D25&gt;$BA1,D26&gt;$BA1,D27&gt;$BA1,D28&gt;$BA1,D29&gt;$BA1,D30&gt;$BA1,D31&gt;$BA1,D32&gt;$BA1,D33&gt;$BA1,D34&gt;$BA1,D38&gt;$BA1,D39&gt;$BA1,D40&gt;$BA3,D41&gt;$BA1,D42&gt;$BA1,D43&gt;$BA1,D44&gt;$BA1,D47&gt;$BA1,D49&gt;$BA1,D52&gt;$BA1,D53&gt;$BA1,D54&gt;$BA1,D57&gt;$BA1,D58&gt;$BA1,D59&gt;$BA1,D60&gt;$BA1,D61&gt;$BA1,D62&gt;$BA1,D64&gt;$BA1,D65&gt;$BA1,D66&gt;$BA1,D67&gt;$BA1,D68&gt;$BA1,D69&gt;$BA1,D72&gt;$BA1,D73&gt;$BA1,D74&gt;$BA1),"GEREED","NIET GEREED")</f>
        <v>NIET GEREED</v>
      </c>
      <c r="E76" s="88" t="str">
        <f t="shared" si="43"/>
        <v>NIET GEREED</v>
      </c>
      <c r="F76" s="88" t="str">
        <f t="shared" si="43"/>
        <v>NIET GEREED</v>
      </c>
      <c r="G76" s="88" t="str">
        <f t="shared" si="43"/>
        <v>NIET GEREED</v>
      </c>
      <c r="H76" s="88" t="str">
        <f t="shared" si="43"/>
        <v>NIET GEREED</v>
      </c>
      <c r="I76" s="88" t="str">
        <f t="shared" si="43"/>
        <v>NIET GEREED</v>
      </c>
      <c r="J76" s="88" t="str">
        <f t="shared" si="43"/>
        <v>NIET GEREED</v>
      </c>
      <c r="K76" s="88" t="str">
        <f t="shared" si="43"/>
        <v>NIET GEREED</v>
      </c>
      <c r="L76" s="88" t="str">
        <f t="shared" si="43"/>
        <v>NIET GEREED</v>
      </c>
      <c r="M76" s="88" t="str">
        <f t="shared" si="43"/>
        <v>NIET GEREED</v>
      </c>
      <c r="N76" s="88" t="str">
        <f t="shared" si="43"/>
        <v>NIET GEREED</v>
      </c>
      <c r="O76" s="88" t="str">
        <f t="shared" si="43"/>
        <v>NIET GEREED</v>
      </c>
      <c r="P76" s="88" t="str">
        <f t="shared" si="43"/>
        <v>NIET GEREED</v>
      </c>
      <c r="Q76" s="88" t="str">
        <f t="shared" si="43"/>
        <v>NIET GEREED</v>
      </c>
      <c r="R76" s="88" t="str">
        <f t="shared" si="43"/>
        <v>NIET GEREED</v>
      </c>
      <c r="S76" s="88" t="str">
        <f t="shared" si="43"/>
        <v>NIET GEREED</v>
      </c>
      <c r="T76" s="88" t="str">
        <f t="shared" si="43"/>
        <v>NIET GEREED</v>
      </c>
      <c r="U76" s="88" t="str">
        <f t="shared" si="43"/>
        <v>NIET GEREED</v>
      </c>
      <c r="V76" s="88" t="str">
        <f t="shared" si="43"/>
        <v>NIET GEREED</v>
      </c>
      <c r="W76" s="88" t="str">
        <f t="shared" si="43"/>
        <v>NIET GEREED</v>
      </c>
      <c r="X76" s="88" t="str">
        <f t="shared" si="43"/>
        <v>NIET GEREED</v>
      </c>
      <c r="Y76" s="88" t="str">
        <f t="shared" si="43"/>
        <v>NIET GEREED</v>
      </c>
      <c r="Z76" s="88" t="str">
        <f t="shared" si="43"/>
        <v>NIET GEREED</v>
      </c>
      <c r="AA76" s="88" t="str">
        <f t="shared" si="43"/>
        <v>NIET GEREED</v>
      </c>
      <c r="AB76" s="88" t="str">
        <f t="shared" si="43"/>
        <v>NIET GEREED</v>
      </c>
      <c r="AC76" s="88" t="str">
        <f t="shared" si="43"/>
        <v>NIET GEREED</v>
      </c>
      <c r="AD76" s="88" t="str">
        <f t="shared" si="43"/>
        <v>NIET GEREED</v>
      </c>
      <c r="AE76" s="88" t="str">
        <f t="shared" si="43"/>
        <v>NIET GEREED</v>
      </c>
      <c r="AF76" s="88" t="str">
        <f t="shared" si="43"/>
        <v>NIET GEREED</v>
      </c>
      <c r="AG76" s="88" t="str">
        <f t="shared" si="43"/>
        <v>NIET GEREED</v>
      </c>
      <c r="AH76" s="88" t="str">
        <f t="shared" si="43"/>
        <v>NIET GEREED</v>
      </c>
      <c r="AI76" s="88" t="str">
        <f t="shared" si="43"/>
        <v>NIET GEREED</v>
      </c>
      <c r="AJ76" s="88" t="str">
        <f t="shared" si="43"/>
        <v>NIET GEREED</v>
      </c>
      <c r="AK76" s="88" t="str">
        <f t="shared" si="43"/>
        <v>NIET GEREED</v>
      </c>
      <c r="AL76" s="88" t="str">
        <f t="shared" si="43"/>
        <v>NIET GEREED</v>
      </c>
      <c r="AM76" s="88" t="str">
        <f t="shared" si="43"/>
        <v>NIET GEREED</v>
      </c>
      <c r="AN76" s="88" t="str">
        <f t="shared" si="43"/>
        <v>NIET GEREED</v>
      </c>
      <c r="AO76" s="88" t="str">
        <f t="shared" si="43"/>
        <v>NIET GEREED</v>
      </c>
      <c r="AP76" s="88" t="str">
        <f t="shared" si="43"/>
        <v>NIET GEREED</v>
      </c>
      <c r="AQ76" s="88" t="str">
        <f t="shared" si="43"/>
        <v>NIET GEREED</v>
      </c>
      <c r="AR76" s="88" t="str">
        <f t="shared" si="43"/>
        <v>NIET GEREED</v>
      </c>
      <c r="AS76" s="88" t="str">
        <f t="shared" si="43"/>
        <v>NIET GEREED</v>
      </c>
      <c r="AT76" s="88" t="str">
        <f t="shared" si="43"/>
        <v>NIET GEREED</v>
      </c>
      <c r="AU76" s="88" t="str">
        <f t="shared" si="43"/>
        <v>NIET GEREED</v>
      </c>
      <c r="AV76" s="88" t="str">
        <f t="shared" si="43"/>
        <v>NIET GEREED</v>
      </c>
      <c r="AW76" s="88" t="str">
        <f t="shared" si="43"/>
        <v>NIET GEREED</v>
      </c>
      <c r="AX76" s="88" t="str">
        <f t="shared" si="43"/>
        <v>NIET GEREED</v>
      </c>
      <c r="AY76" s="88" t="str">
        <f t="shared" si="43"/>
        <v>NIET GEREED</v>
      </c>
      <c r="AZ76" s="88" t="str">
        <f t="shared" si="43"/>
        <v>NIET GEREED</v>
      </c>
    </row>
  </sheetData>
  <sheetProtection algorithmName="SHA-512" hashValue="7vCPqBextoxRX0LyYhQ6r/ntZ13mYxgXvCSQwIpq1+R8bWWozn8Y0CAC4i9DfmJzG9hCQ9GqVoGDV8XoffRolw==" saltValue="8AO2VZUwoMmT25ExWqoqJw==" spinCount="100000" sheet="1" insertColumns="0"/>
  <mergeCells count="6">
    <mergeCell ref="A5:B5"/>
    <mergeCell ref="A4:B4"/>
    <mergeCell ref="A3:B3"/>
    <mergeCell ref="A6:B6"/>
    <mergeCell ref="A1:B1"/>
    <mergeCell ref="A2:B2"/>
  </mergeCells>
  <conditionalFormatting sqref="C2:AZ2">
    <cfRule type="cellIs" dxfId="7" priority="1" operator="equal">
      <formula>"VOLDOET NIET"</formula>
    </cfRule>
    <cfRule type="cellIs" dxfId="6" priority="2" operator="equal">
      <formula>"VOLDOET"</formula>
    </cfRule>
    <cfRule type="containsText" dxfId="5" priority="3" operator="containsText" text="VOLDOET">
      <formula>NOT(ISERROR(SEARCH("VOLDOET",C2)))</formula>
    </cfRule>
    <cfRule type="containsText" dxfId="4" priority="4" operator="containsText" text="VOLDOETNIET">
      <formula>NOT(ISERROR(SEARCH("VOLDOETNIET",C2)))</formula>
    </cfRule>
    <cfRule type="containsText" dxfId="3" priority="5" operator="containsText" text="VOLDOET">
      <formula>NOT(ISERROR(SEARCH("VOLDOET",C2)))</formula>
    </cfRule>
  </conditionalFormatting>
  <conditionalFormatting sqref="C76:AZ76">
    <cfRule type="expression" dxfId="2" priority="6">
      <formula>C76:AA76="GEREED"</formula>
    </cfRule>
  </conditionalFormatting>
  <dataValidations count="4">
    <dataValidation type="list" allowBlank="1" showInputMessage="1" showErrorMessage="1" sqref="C4:AZ4" xr:uid="{B01ED468-2CE5-40B8-A7D0-482B16FCA683}">
      <formula1>$BG$3:$BG$4</formula1>
    </dataValidation>
    <dataValidation type="list" allowBlank="1" showInputMessage="1" showErrorMessage="1" sqref="C5:AZ5" xr:uid="{74A350FB-1198-4BBA-BC06-BA7E7916B3B2}">
      <formula1>$BI$3:$BI$4</formula1>
    </dataValidation>
    <dataValidation type="list" allowBlank="1" showInputMessage="1" showErrorMessage="1" sqref="C3:AZ3" xr:uid="{5DA54E8A-3D83-492B-852C-114BE6BD4931}">
      <formula1>$BF$3:$BF$6</formula1>
    </dataValidation>
    <dataValidation type="list" allowBlank="1" showInputMessage="1" showErrorMessage="1" sqref="C6:AZ6" xr:uid="{C002A9BD-2270-451B-A8ED-A0276B56B955}">
      <formula1>$BH$3:$BH$8</formula1>
    </dataValidation>
  </dataValidations>
  <pageMargins left="0.7" right="0.7" top="0.75" bottom="0.75" header="0.3" footer="0.3"/>
  <pageSetup scale="60" orientation="portrait" r:id="rId1"/>
  <colBreaks count="1" manualBreakCount="1">
    <brk id="8" max="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3D55-4624-4986-A973-0161671372A2}">
  <dimension ref="A1:P68"/>
  <sheetViews>
    <sheetView topLeftCell="A7" zoomScale="80" zoomScaleNormal="80" workbookViewId="0">
      <selection activeCell="D5" sqref="D5"/>
    </sheetView>
  </sheetViews>
  <sheetFormatPr defaultColWidth="9.109375" defaultRowHeight="14.4" x14ac:dyDescent="0.3"/>
  <cols>
    <col min="1" max="1" width="25.6640625" style="1" customWidth="1"/>
    <col min="2" max="2" width="33.109375" style="1" customWidth="1"/>
    <col min="3" max="3" width="17.88671875" style="1" bestFit="1" customWidth="1"/>
    <col min="4" max="4" width="18.109375" style="20" customWidth="1"/>
    <col min="5" max="5" width="10.5546875" style="20" customWidth="1"/>
    <col min="6" max="7" width="11.44140625" style="20" customWidth="1"/>
    <col min="8" max="8" width="11.33203125" style="4" customWidth="1"/>
    <col min="9" max="9" width="11" style="4" customWidth="1"/>
    <col min="10" max="10" width="17.6640625" style="5" bestFit="1" customWidth="1"/>
    <col min="11" max="11" width="17.88671875" style="1" bestFit="1" customWidth="1"/>
    <col min="12" max="12" width="9.109375" style="1" customWidth="1"/>
    <col min="13" max="16" width="9.109375" style="1" hidden="1" customWidth="1"/>
    <col min="17" max="17" width="0" style="1" hidden="1" customWidth="1"/>
    <col min="18" max="16384" width="9.109375" style="1"/>
  </cols>
  <sheetData>
    <row r="1" spans="1:16" x14ac:dyDescent="0.3">
      <c r="A1" s="158" t="s">
        <v>87</v>
      </c>
      <c r="B1" s="159"/>
      <c r="C1" s="42" t="s">
        <v>88</v>
      </c>
      <c r="D1" s="31" t="s">
        <v>89</v>
      </c>
      <c r="E1" s="115" t="s">
        <v>90</v>
      </c>
      <c r="F1" s="116" t="s">
        <v>91</v>
      </c>
      <c r="G1" s="116" t="s">
        <v>92</v>
      </c>
      <c r="H1" s="117" t="s">
        <v>93</v>
      </c>
      <c r="I1" s="117" t="s">
        <v>94</v>
      </c>
      <c r="J1" s="118" t="s">
        <v>95</v>
      </c>
      <c r="K1" s="118" t="s">
        <v>96</v>
      </c>
    </row>
    <row r="2" spans="1:16" x14ac:dyDescent="0.3">
      <c r="A2" s="26"/>
      <c r="B2" s="18" t="s">
        <v>21</v>
      </c>
      <c r="C2" s="101"/>
      <c r="D2" s="47" t="e">
        <f>AVERAGEIF('Parameters monstervakken'!C9:AZ9,"&gt;0")</f>
        <v>#DIV/0!</v>
      </c>
      <c r="E2" s="112"/>
      <c r="F2" s="121"/>
      <c r="G2" s="121"/>
      <c r="H2" s="122"/>
      <c r="I2" s="122"/>
      <c r="J2" s="122"/>
      <c r="K2" s="123"/>
    </row>
    <row r="3" spans="1:16" x14ac:dyDescent="0.3">
      <c r="A3" s="27"/>
      <c r="B3" s="19" t="s">
        <v>22</v>
      </c>
      <c r="C3" s="102"/>
      <c r="D3" s="47" t="e">
        <f>AVERAGEIF('Parameters monstervakken'!C10:AZ10,"&gt;0")</f>
        <v>#DIV/0!</v>
      </c>
      <c r="E3" s="113"/>
      <c r="F3" s="124"/>
      <c r="G3" s="124"/>
      <c r="H3" s="125"/>
      <c r="I3" s="125"/>
      <c r="J3" s="125"/>
      <c r="K3" s="126"/>
    </row>
    <row r="4" spans="1:16" x14ac:dyDescent="0.3">
      <c r="A4" s="28" t="s">
        <v>97</v>
      </c>
      <c r="B4" s="19" t="s">
        <v>98</v>
      </c>
      <c r="C4" s="102"/>
      <c r="D4" s="47" t="e">
        <f>AVERAGEIF('Parameters monstervakken'!C11:AZ11,"&gt;0")</f>
        <v>#DIV/0!</v>
      </c>
      <c r="E4" s="113"/>
      <c r="F4" s="124"/>
      <c r="G4" s="124"/>
      <c r="H4" s="125"/>
      <c r="I4" s="125"/>
      <c r="J4" s="125"/>
      <c r="K4" s="126"/>
    </row>
    <row r="5" spans="1:16" x14ac:dyDescent="0.3">
      <c r="A5" s="28"/>
      <c r="B5" s="29" t="s">
        <v>99</v>
      </c>
      <c r="C5" s="102"/>
      <c r="D5" s="47" t="e">
        <f>AVERAGEIF('Parameters monstervakken'!C12:AZ12,"&gt;0")</f>
        <v>#DIV/0!</v>
      </c>
      <c r="E5" s="113"/>
      <c r="F5" s="124"/>
      <c r="G5" s="124"/>
      <c r="H5" s="127"/>
      <c r="I5" s="127"/>
      <c r="J5" s="127"/>
      <c r="K5" s="126"/>
    </row>
    <row r="6" spans="1:16" x14ac:dyDescent="0.3">
      <c r="A6" s="13"/>
      <c r="B6" s="14" t="s">
        <v>100</v>
      </c>
      <c r="C6" s="103"/>
      <c r="D6" s="47" t="e">
        <f>AVERAGEIF('Parameters monstervakken'!C13:AZ13,"&gt;0")</f>
        <v>#DIV/0!</v>
      </c>
      <c r="E6" s="113"/>
      <c r="F6" s="128"/>
      <c r="G6" s="128"/>
      <c r="H6" s="129"/>
      <c r="I6" s="129"/>
      <c r="J6" s="127"/>
      <c r="K6" s="126"/>
    </row>
    <row r="7" spans="1:16" x14ac:dyDescent="0.3">
      <c r="A7" s="15"/>
      <c r="B7" s="51" t="s">
        <v>26</v>
      </c>
      <c r="C7" s="104" t="e">
        <f>AVERAGEIF('Parameters monstervakken'!C14:AZ14,"&gt;0")</f>
        <v>#DIV/0!</v>
      </c>
      <c r="D7" s="47" t="e">
        <f>AVERAGEIF('Parameters monstervakken'!C14:AZ14,"&gt;0")</f>
        <v>#DIV/0!</v>
      </c>
      <c r="E7" s="113"/>
      <c r="F7" s="128"/>
      <c r="G7" s="128"/>
      <c r="H7" s="129"/>
      <c r="I7" s="129"/>
      <c r="J7" s="127"/>
      <c r="K7" s="126"/>
    </row>
    <row r="8" spans="1:16" x14ac:dyDescent="0.3">
      <c r="A8" s="10"/>
      <c r="B8" s="8"/>
      <c r="C8" s="105"/>
      <c r="D8" s="36"/>
      <c r="E8" s="113"/>
      <c r="F8" s="128"/>
      <c r="G8" s="128"/>
      <c r="H8" s="129"/>
      <c r="I8" s="129"/>
      <c r="J8" s="127"/>
      <c r="K8" s="126"/>
      <c r="M8" s="9" t="s">
        <v>101</v>
      </c>
      <c r="N8" s="9" t="s">
        <v>102</v>
      </c>
      <c r="O8" s="22" t="s">
        <v>103</v>
      </c>
      <c r="P8" s="9" t="s">
        <v>95</v>
      </c>
    </row>
    <row r="9" spans="1:16" x14ac:dyDescent="0.3">
      <c r="A9" s="11" t="s">
        <v>27</v>
      </c>
      <c r="B9" s="52" t="s">
        <v>28</v>
      </c>
      <c r="C9" s="106" t="e">
        <f>AVERAGEIF('Parameters monstervakken'!C16:AZ16,"&gt;0")</f>
        <v>#DIV/0!</v>
      </c>
      <c r="D9" s="48" t="e">
        <f>AVERAGEIF('Parameters monstervakken'!C16:AZ16,"&gt;0")*(15+0.4*25+0.4*10)/(15+0.4*'Toetsingen (BBS)'!$D4+0.4*'Toetsingen (BBS)'!$D3)</f>
        <v>#DIV/0!</v>
      </c>
      <c r="E9" s="113"/>
      <c r="F9" s="130" t="e">
        <f>IF('Toetsingen (BBS)'!D9&gt;=29,"X","")</f>
        <v>#DIV/0!</v>
      </c>
      <c r="G9" s="130" t="e">
        <f>IF('Toetsingen (BBS)'!D9&gt;=50,"X","")</f>
        <v>#DIV/0!</v>
      </c>
      <c r="H9" s="131" t="e">
        <f t="shared" ref="H9:H16" si="0">IF(D9&gt;M9,"X",IF(D9&lt;=M9," "))</f>
        <v>#DIV/0!</v>
      </c>
      <c r="I9" s="131" t="e">
        <f t="shared" ref="I9:I16" si="1">IF(D9&gt;N9,"X",IF(D9&lt;=N9," "))</f>
        <v>#DIV/0!</v>
      </c>
      <c r="J9" s="131" t="e">
        <f t="shared" ref="J9:J16" si="2">IF(D9&gt;P9,"X",IF(D9&lt;=P9," "))</f>
        <v>#DIV/0!</v>
      </c>
      <c r="K9" s="126"/>
      <c r="M9" s="6">
        <v>55</v>
      </c>
      <c r="N9" s="2">
        <v>55</v>
      </c>
      <c r="O9" s="2">
        <v>50</v>
      </c>
      <c r="P9" s="21">
        <v>30000</v>
      </c>
    </row>
    <row r="10" spans="1:16" x14ac:dyDescent="0.3">
      <c r="A10" s="13"/>
      <c r="B10" s="14" t="s">
        <v>29</v>
      </c>
      <c r="C10" s="101"/>
      <c r="D10" s="48" t="e">
        <f>AVERAGEIF('Parameters monstervakken'!C17:AZ17,"&gt;0")*(0.4+0.007*25+0.021*10)/(0.4+0.007*'Toetsingen (BBS)'!$D4+0.4*'Toetsingen (BBS)'!$D3)</f>
        <v>#DIV/0!</v>
      </c>
      <c r="E10" s="113"/>
      <c r="F10" s="130" t="e">
        <f>IF('Toetsingen (BBS)'!D10&gt;=4,"X","")</f>
        <v>#DIV/0!</v>
      </c>
      <c r="G10" s="130" t="e">
        <f>IF('Toetsingen (BBS)'!D10&gt;=50,"X","")</f>
        <v>#DIV/0!</v>
      </c>
      <c r="H10" s="131" t="e">
        <f t="shared" si="0"/>
        <v>#DIV/0!</v>
      </c>
      <c r="I10" s="131" t="e">
        <f t="shared" si="1"/>
        <v>#DIV/0!</v>
      </c>
      <c r="J10" s="131" t="e">
        <f t="shared" si="2"/>
        <v>#DIV/0!</v>
      </c>
      <c r="K10" s="126"/>
      <c r="M10" s="6">
        <v>7.5</v>
      </c>
      <c r="N10" s="2">
        <v>12</v>
      </c>
      <c r="O10" s="2">
        <v>50</v>
      </c>
      <c r="P10" s="21">
        <v>1000</v>
      </c>
    </row>
    <row r="11" spans="1:16" x14ac:dyDescent="0.3">
      <c r="A11" s="13"/>
      <c r="B11" s="14" t="s">
        <v>30</v>
      </c>
      <c r="C11" s="103"/>
      <c r="D11" s="48" t="e">
        <f>AVERAGEIF('Parameters monstervakken'!C18:AZ18,"&gt;0")*(50+2*25+0*10)/(50+2*'Toetsingen (BBS)'!$D4+0*'Toetsingen (BBS)'!$D3)</f>
        <v>#DIV/0!</v>
      </c>
      <c r="E11" s="113"/>
      <c r="F11" s="130" t="e">
        <f>IF('Toetsingen (BBS)'!D11&gt;=120,"X","")</f>
        <v>#DIV/0!</v>
      </c>
      <c r="G11" s="130" t="e">
        <f>IF('Toetsingen (BBS)'!D11&gt;=5000,"X","")</f>
        <v>#DIV/0!</v>
      </c>
      <c r="H11" s="131" t="e">
        <f t="shared" si="0"/>
        <v>#DIV/0!</v>
      </c>
      <c r="I11" s="131" t="e">
        <f t="shared" si="1"/>
        <v>#DIV/0!</v>
      </c>
      <c r="J11" s="131" t="e">
        <f t="shared" si="2"/>
        <v>#DIV/0!</v>
      </c>
      <c r="K11" s="126"/>
      <c r="M11" s="6">
        <v>380</v>
      </c>
      <c r="N11" s="2">
        <v>380</v>
      </c>
      <c r="O11" s="2">
        <v>5000</v>
      </c>
      <c r="P11" s="21">
        <v>1000</v>
      </c>
    </row>
    <row r="12" spans="1:16" x14ac:dyDescent="0.3">
      <c r="A12" s="13"/>
      <c r="B12" s="53" t="s">
        <v>31</v>
      </c>
      <c r="C12" s="107" t="e">
        <f>AVERAGEIF('Parameters monstervakken'!C19:AZ19,"&gt;0")</f>
        <v>#DIV/0!</v>
      </c>
      <c r="D12" s="48" t="e">
        <f>AVERAGE('Parameters monstervakken'!C19:AZ19)*(15+0.6*25+0.6*10)/(15+0.6*'Toetsingen (BBS)'!$D4+0.6*'Toetsingen (BBS)'!$D3)</f>
        <v>#DIV/0!</v>
      </c>
      <c r="E12" s="113"/>
      <c r="F12" s="130" t="e">
        <f>IF('Toetsingen (BBS)'!D12&gt;=5000,"X","")</f>
        <v>#DIV/0!</v>
      </c>
      <c r="G12" s="130" t="e">
        <f>IF('Toetsingen (BBS)'!D12&gt;=50,"X","")</f>
        <v>#DIV/0!</v>
      </c>
      <c r="H12" s="131" t="e">
        <f t="shared" si="0"/>
        <v>#DIV/0!</v>
      </c>
      <c r="I12" s="131" t="e">
        <f t="shared" si="1"/>
        <v>#DIV/0!</v>
      </c>
      <c r="J12" s="131" t="e">
        <f t="shared" si="2"/>
        <v>#DIV/0!</v>
      </c>
      <c r="K12" s="126"/>
      <c r="M12" s="6">
        <v>90</v>
      </c>
      <c r="N12" s="2">
        <v>190</v>
      </c>
      <c r="O12" s="2">
        <v>5000</v>
      </c>
      <c r="P12" s="21">
        <v>20000</v>
      </c>
    </row>
    <row r="13" spans="1:16" x14ac:dyDescent="0.3">
      <c r="A13" s="13"/>
      <c r="B13" s="14" t="s">
        <v>32</v>
      </c>
      <c r="C13" s="101"/>
      <c r="D13" s="48" t="e">
        <f>AVERAGE('Parameters monstervakken'!C20:AZ20)*(0.2+0.0034*25+0.0017*10)/(0.2+0.0034*'Toetsingen (BBS)'!$D4+0.0017*'Toetsingen (BBS)'!$D3)</f>
        <v>#DIV/0!</v>
      </c>
      <c r="E13" s="113"/>
      <c r="F13" s="130" t="e">
        <f>IF('Toetsingen (BBS)'!D13&gt;=1.2,"X","")</f>
        <v>#DIV/0!</v>
      </c>
      <c r="G13" s="130" t="e">
        <f>IF('Toetsingen (BBS)'!D13&gt;=50,"X","")</f>
        <v>#DIV/0!</v>
      </c>
      <c r="H13" s="131" t="e">
        <f t="shared" si="0"/>
        <v>#DIV/0!</v>
      </c>
      <c r="I13" s="131" t="e">
        <f t="shared" si="1"/>
        <v>#DIV/0!</v>
      </c>
      <c r="J13" s="131" t="e">
        <f t="shared" si="2"/>
        <v>#DIV/0!</v>
      </c>
      <c r="K13" s="126"/>
      <c r="M13" s="6">
        <v>1.6</v>
      </c>
      <c r="N13" s="2">
        <v>10</v>
      </c>
      <c r="O13" s="2">
        <v>50</v>
      </c>
      <c r="P13" s="21">
        <v>30000</v>
      </c>
    </row>
    <row r="14" spans="1:16" x14ac:dyDescent="0.3">
      <c r="A14" s="13"/>
      <c r="B14" s="14" t="s">
        <v>33</v>
      </c>
      <c r="C14" s="102"/>
      <c r="D14" s="48" t="e">
        <f>AVERAGE('Parameters monstervakken'!C21:AZ21)*(50+1*25+1*10)/(50+1*'Toetsingen (BBS)'!$D4+1*'Toetsingen (BBS)'!$D3)</f>
        <v>#DIV/0!</v>
      </c>
      <c r="E14" s="113"/>
      <c r="F14" s="130" t="e">
        <f>IF('Toetsingen (BBS)'!D14&gt;=110,"X","")</f>
        <v>#DIV/0!</v>
      </c>
      <c r="G14" s="130" t="e">
        <f>IF('Toetsingen (BBS)'!D14&gt;=5000,"X","")</f>
        <v>#DIV/0!</v>
      </c>
      <c r="H14" s="131" t="e">
        <f t="shared" si="0"/>
        <v>#DIV/0!</v>
      </c>
      <c r="I14" s="131" t="e">
        <f t="shared" si="1"/>
        <v>#DIV/0!</v>
      </c>
      <c r="J14" s="131" t="e">
        <f t="shared" si="2"/>
        <v>#DIV/0!</v>
      </c>
      <c r="K14" s="126"/>
      <c r="M14" s="6">
        <v>530</v>
      </c>
      <c r="N14" s="2">
        <v>530</v>
      </c>
      <c r="O14" s="2">
        <v>5000</v>
      </c>
      <c r="P14" s="21">
        <v>1000</v>
      </c>
    </row>
    <row r="15" spans="1:16" x14ac:dyDescent="0.3">
      <c r="A15" s="13"/>
      <c r="B15" s="14" t="s">
        <v>34</v>
      </c>
      <c r="C15" s="103"/>
      <c r="D15" s="48" t="e">
        <f>AVERAGE('Parameters monstervakken'!C22:AZ22)*(10+1*25+0*10)/(10+1*'Toetsingen (BBS)'!$D4+0*'Toetsingen (BBS)'!$D3)</f>
        <v>#DIV/0!</v>
      </c>
      <c r="E15" s="113"/>
      <c r="F15" s="130" t="e">
        <f>IF('Toetsingen (BBS)'!D15&gt;=19,"X","")</f>
        <v>#DIV/0!</v>
      </c>
      <c r="G15" s="130" t="e">
        <f>IF('Toetsingen (BBS)'!D15&gt;=5000,"X","")</f>
        <v>#DIV/0!</v>
      </c>
      <c r="H15" s="131" t="e">
        <f t="shared" si="0"/>
        <v>#DIV/0!</v>
      </c>
      <c r="I15" s="131" t="e">
        <f t="shared" si="1"/>
        <v>#DIV/0!</v>
      </c>
      <c r="J15" s="131" t="e">
        <f t="shared" si="2"/>
        <v>#DIV/0!</v>
      </c>
      <c r="K15" s="126"/>
      <c r="M15" s="6">
        <v>45</v>
      </c>
      <c r="N15" s="2">
        <v>210</v>
      </c>
      <c r="O15" s="2">
        <v>5000</v>
      </c>
      <c r="P15" s="21">
        <v>10000</v>
      </c>
    </row>
    <row r="16" spans="1:16" x14ac:dyDescent="0.3">
      <c r="A16" s="15"/>
      <c r="B16" s="51" t="s">
        <v>35</v>
      </c>
      <c r="C16" s="107" t="e">
        <f>AVERAGEIF('Parameters monstervakken'!C23:AZ23,"&gt;0")</f>
        <v>#DIV/0!</v>
      </c>
      <c r="D16" s="48" t="e">
        <f>AVERAGE('Parameters monstervakken'!C23:AZ23)*(50+3*25+1.5*10)/(50+3*'Toetsingen (BBS)'!$D4+1.5*'Toetsingen (BBS)'!$D3)</f>
        <v>#DIV/0!</v>
      </c>
      <c r="E16" s="113"/>
      <c r="F16" s="130" t="e">
        <f>IF('Toetsingen (BBS)'!D16&gt;=365,"X","")</f>
        <v>#DIV/0!</v>
      </c>
      <c r="G16" s="130" t="e">
        <f>IF('Toetsingen (BBS)'!D16&gt;=20000,"X","")</f>
        <v>#DIV/0!</v>
      </c>
      <c r="H16" s="131" t="e">
        <f t="shared" si="0"/>
        <v>#DIV/0!</v>
      </c>
      <c r="I16" s="131" t="e">
        <f t="shared" si="1"/>
        <v>#DIV/0!</v>
      </c>
      <c r="J16" s="131" t="e">
        <f t="shared" si="2"/>
        <v>#DIV/0!</v>
      </c>
      <c r="K16" s="126"/>
      <c r="M16" s="6">
        <v>720</v>
      </c>
      <c r="N16" s="2">
        <v>720</v>
      </c>
      <c r="O16" s="2">
        <v>20000</v>
      </c>
      <c r="P16" s="21">
        <v>50000</v>
      </c>
    </row>
    <row r="17" spans="1:16" x14ac:dyDescent="0.3">
      <c r="A17" s="10"/>
      <c r="B17" s="8"/>
      <c r="C17" s="108"/>
      <c r="D17" s="38"/>
      <c r="E17" s="113"/>
      <c r="F17" s="132"/>
      <c r="G17" s="132"/>
      <c r="H17" s="133"/>
      <c r="I17" s="133"/>
      <c r="J17" s="134"/>
      <c r="K17" s="126"/>
      <c r="M17" s="6"/>
      <c r="N17" s="2"/>
      <c r="O17" s="2"/>
      <c r="P17" s="21"/>
    </row>
    <row r="18" spans="1:16" x14ac:dyDescent="0.3">
      <c r="A18" s="11" t="s">
        <v>36</v>
      </c>
      <c r="B18" s="12" t="s">
        <v>37</v>
      </c>
      <c r="C18" s="101"/>
      <c r="D18" s="46" t="e">
        <f>AVERAGE('Parameters monstervakken'!C25:AZ25)*(0+0*25+1*10)/(0+0*$D$4+1*$D$3)</f>
        <v>#DIV/0!</v>
      </c>
      <c r="E18" s="113"/>
      <c r="F18" s="132"/>
      <c r="G18" s="132"/>
      <c r="H18" s="127"/>
      <c r="I18" s="127"/>
      <c r="J18" s="131" t="e">
        <f>IF(D18&gt;P18,"X",IF(D18&lt;=P18," "))</f>
        <v>#DIV/0!</v>
      </c>
      <c r="K18" s="126"/>
      <c r="M18" s="6"/>
      <c r="N18" s="2"/>
      <c r="O18" s="2">
        <v>50</v>
      </c>
      <c r="P18" s="21">
        <v>1000</v>
      </c>
    </row>
    <row r="19" spans="1:16" x14ac:dyDescent="0.3">
      <c r="A19" s="13"/>
      <c r="B19" s="14" t="s">
        <v>38</v>
      </c>
      <c r="C19" s="102"/>
      <c r="D19" s="46" t="e">
        <f>AVERAGE('Parameters monstervakken'!C26:AZ26)*(0+0*25+1*10)/(0+0*$D$4+1*$D$3)</f>
        <v>#DIV/0!</v>
      </c>
      <c r="E19" s="113"/>
      <c r="F19" s="132"/>
      <c r="G19" s="132"/>
      <c r="H19" s="127"/>
      <c r="I19" s="127"/>
      <c r="J19" s="131" t="e">
        <f>IF(D19&gt;P19,"X",IF(D19&lt;=P19," "))</f>
        <v>#DIV/0!</v>
      </c>
      <c r="K19" s="126"/>
      <c r="M19" s="6"/>
      <c r="N19" s="2"/>
      <c r="O19" s="2">
        <v>50</v>
      </c>
      <c r="P19" s="21">
        <v>1000</v>
      </c>
    </row>
    <row r="20" spans="1:16" x14ac:dyDescent="0.3">
      <c r="A20" s="13"/>
      <c r="B20" s="14" t="s">
        <v>39</v>
      </c>
      <c r="C20" s="103"/>
      <c r="D20" s="46" t="e">
        <f>AVERAGE('Parameters monstervakken'!C27:AZ27)*(0+0*25+1*10)/(0+0*$D$4+1*$D$3)</f>
        <v>#DIV/0!</v>
      </c>
      <c r="E20" s="113"/>
      <c r="F20" s="132"/>
      <c r="G20" s="132"/>
      <c r="H20" s="127"/>
      <c r="I20" s="127"/>
      <c r="J20" s="131" t="e">
        <f>IF(D20&gt;P20,"X",IF(D20&lt;=P20," "))</f>
        <v>#DIV/0!</v>
      </c>
      <c r="K20" s="126"/>
      <c r="M20" s="6"/>
      <c r="N20" s="2"/>
      <c r="O20" s="2">
        <v>50</v>
      </c>
      <c r="P20" s="21">
        <v>1000</v>
      </c>
    </row>
    <row r="21" spans="1:16" x14ac:dyDescent="0.3">
      <c r="A21" s="13"/>
      <c r="B21" s="53" t="s">
        <v>40</v>
      </c>
      <c r="C21" s="109" t="e">
        <f>AVERAGEIF('Parameters monstervakken'!C28:AZ28,"&gt;0")</f>
        <v>#DIV/0!</v>
      </c>
      <c r="D21" s="46" t="e">
        <f>AVERAGEIF('Parameters monstervakken'!C28:AZ28,"&gt;0")*(0+0*25+1*10)/(0+0*$D$4+1*$D$3)</f>
        <v>#DIV/0!</v>
      </c>
      <c r="E21" s="113"/>
      <c r="F21" s="132"/>
      <c r="G21" s="132"/>
      <c r="H21" s="127"/>
      <c r="I21" s="127"/>
      <c r="J21" s="134"/>
      <c r="K21" s="126"/>
      <c r="M21" s="6"/>
      <c r="N21" s="2"/>
      <c r="O21" s="2"/>
      <c r="P21" s="21"/>
    </row>
    <row r="22" spans="1:16" x14ac:dyDescent="0.3">
      <c r="A22" s="13"/>
      <c r="B22" s="14" t="s">
        <v>41</v>
      </c>
      <c r="C22" s="101"/>
      <c r="D22" s="46" t="e">
        <f>AVERAGEIF('Parameters monstervakken'!C29:AZ29,"&gt;0")*(0+0*25+1*10)/(0+0*$D$4+1*$D$3)</f>
        <v>#DIV/0!</v>
      </c>
      <c r="E22" s="113"/>
      <c r="F22" s="132"/>
      <c r="G22" s="132"/>
      <c r="H22" s="127"/>
      <c r="I22" s="127"/>
      <c r="J22" s="131" t="e">
        <f>IF(D22&gt;P22,"X",IF(D22&lt;=P22," "))</f>
        <v>#DIV/0!</v>
      </c>
      <c r="K22" s="126"/>
      <c r="M22" s="6"/>
      <c r="N22" s="2"/>
      <c r="O22" s="2"/>
      <c r="P22" s="21">
        <v>1000</v>
      </c>
    </row>
    <row r="23" spans="1:16" x14ac:dyDescent="0.3">
      <c r="A23" s="13"/>
      <c r="B23" s="14" t="s">
        <v>42</v>
      </c>
      <c r="C23" s="102"/>
      <c r="D23" s="46" t="e">
        <f>AVERAGEIF('Parameters monstervakken'!C30:AZ30,"&gt;0")*(0+0*25+1*10)/(0+0*$D$4+1*$D$3)</f>
        <v>#DIV/0!</v>
      </c>
      <c r="E23" s="113"/>
      <c r="F23" s="132"/>
      <c r="G23" s="132"/>
      <c r="H23" s="127"/>
      <c r="I23" s="127"/>
      <c r="J23" s="131" t="e">
        <f>IF(D23&gt;P23,"X",IF(D23&lt;=P23," "))</f>
        <v>#DIV/0!</v>
      </c>
      <c r="K23" s="126"/>
      <c r="M23" s="6"/>
      <c r="N23" s="2"/>
      <c r="O23" s="2"/>
      <c r="P23" s="21">
        <v>1000</v>
      </c>
    </row>
    <row r="24" spans="1:16" x14ac:dyDescent="0.3">
      <c r="A24" s="13"/>
      <c r="B24" s="14" t="s">
        <v>43</v>
      </c>
      <c r="C24" s="102"/>
      <c r="D24" s="46" t="e">
        <f>AVERAGEIF('Parameters monstervakken'!C31:AZ31,"&gt;0")*(0+0*25+1*10)/(0+0*$D$4+1*$D$3)</f>
        <v>#DIV/0!</v>
      </c>
      <c r="E24" s="113"/>
      <c r="F24" s="132"/>
      <c r="G24" s="132"/>
      <c r="H24" s="127"/>
      <c r="I24" s="127"/>
      <c r="J24" s="131" t="e">
        <f>IF(D24&gt;P24,"X",IF(D24&lt;=P24," "))</f>
        <v>#DIV/0!</v>
      </c>
      <c r="K24" s="126"/>
      <c r="M24" s="6"/>
      <c r="N24" s="2"/>
      <c r="O24" s="2"/>
      <c r="P24" s="21">
        <v>1000</v>
      </c>
    </row>
    <row r="25" spans="1:16" x14ac:dyDescent="0.3">
      <c r="A25" s="13"/>
      <c r="B25" s="14" t="s">
        <v>44</v>
      </c>
      <c r="C25" s="102"/>
      <c r="D25" s="46" t="e">
        <f>AVERAGEIF('Parameters monstervakken'!C32:AZ32,"&gt;0")*(0+0*25+1*10)/(0+0*$D$4+1*$D$3)</f>
        <v>#DIV/0!</v>
      </c>
      <c r="E25" s="113"/>
      <c r="F25" s="132"/>
      <c r="G25" s="132"/>
      <c r="H25" s="127"/>
      <c r="I25" s="127"/>
      <c r="J25" s="134"/>
      <c r="K25" s="126"/>
      <c r="M25" s="6"/>
      <c r="N25" s="2"/>
      <c r="O25" s="2"/>
      <c r="P25" s="21"/>
    </row>
    <row r="26" spans="1:16" x14ac:dyDescent="0.3">
      <c r="A26" s="13"/>
      <c r="B26" s="14" t="s">
        <v>45</v>
      </c>
      <c r="C26" s="102"/>
      <c r="D26" s="46" t="e">
        <f>AVERAGEIF('Parameters monstervakken'!C33:AZ33,"&gt;0")*(0+0*25+1*10)/(0+0*$D$4+1*$D$3)</f>
        <v>#DIV/0!</v>
      </c>
      <c r="E26" s="113"/>
      <c r="F26" s="132"/>
      <c r="G26" s="132"/>
      <c r="H26" s="127"/>
      <c r="I26" s="127"/>
      <c r="J26" s="131" t="e">
        <f>IF(D26&gt;P26,"X",IF(D26&lt;=P26," "))</f>
        <v>#DIV/0!</v>
      </c>
      <c r="K26" s="126"/>
      <c r="M26" s="6"/>
      <c r="N26" s="2"/>
      <c r="O26" s="2"/>
      <c r="P26" s="21">
        <v>1000</v>
      </c>
    </row>
    <row r="27" spans="1:16" x14ac:dyDescent="0.3">
      <c r="A27" s="13"/>
      <c r="B27" s="14" t="s">
        <v>46</v>
      </c>
      <c r="C27" s="102"/>
      <c r="D27" s="46" t="e">
        <f>AVERAGEIF('Parameters monstervakken'!C34:AZ34,"&gt;0")*(0+0*25+1*10)/(0+0*$D$4+1*$D$3)</f>
        <v>#DIV/0!</v>
      </c>
      <c r="E27" s="113"/>
      <c r="F27" s="132"/>
      <c r="G27" s="132"/>
      <c r="H27" s="127"/>
      <c r="I27" s="127"/>
      <c r="J27" s="133"/>
      <c r="K27" s="126"/>
      <c r="M27" s="6"/>
      <c r="N27" s="2"/>
      <c r="O27" s="2"/>
      <c r="P27" s="21"/>
    </row>
    <row r="28" spans="1:16" x14ac:dyDescent="0.3">
      <c r="A28" s="13"/>
      <c r="B28" s="14" t="s">
        <v>47</v>
      </c>
      <c r="C28" s="103"/>
      <c r="D28" s="46" t="e">
        <f>AVERAGEIF('Parameters monstervakken'!C35:AZ35,"&gt;0")*(0+0*25+1*10)/(0+0*$D$4+1*$D$3)</f>
        <v>#DIV/0!</v>
      </c>
      <c r="E28" s="113"/>
      <c r="F28" s="132"/>
      <c r="G28" s="132"/>
      <c r="H28" s="135"/>
      <c r="I28" s="135"/>
      <c r="J28" s="127"/>
      <c r="K28" s="126"/>
      <c r="M28" s="6"/>
      <c r="N28" s="2"/>
      <c r="O28" s="2">
        <v>50</v>
      </c>
      <c r="P28" s="21"/>
    </row>
    <row r="29" spans="1:16" x14ac:dyDescent="0.3">
      <c r="A29" s="15"/>
      <c r="B29" s="51" t="s">
        <v>48</v>
      </c>
      <c r="C29" s="109" t="e">
        <f>AVERAGEIF('Parameters monstervakken'!C36:AZ36,"&gt;0")</f>
        <v>#DIV/0!</v>
      </c>
      <c r="D29" s="46" t="e">
        <f>AVERAGEIF('Parameters monstervakken'!C36:AZ36,"&gt;0")*((0+0*25+1*10)/(0+0*$D$4+1*$D$3))</f>
        <v>#DIV/0!</v>
      </c>
      <c r="E29" s="113"/>
      <c r="F29" s="130" t="e">
        <f>IF(D29&gt;=8,"X","")</f>
        <v>#DIV/0!</v>
      </c>
      <c r="G29" s="130" t="e">
        <f>IF(D29&gt;=40,"X","")</f>
        <v>#DIV/0!</v>
      </c>
      <c r="H29" s="131" t="e">
        <f>IF(D29&gt;M29,"X",IF(D29&lt;=M29," "))</f>
        <v>#DIV/0!</v>
      </c>
      <c r="I29" s="131" t="e">
        <f>IF(D29&gt;N29,"X",IF(D29&lt;=N29," "))</f>
        <v>#DIV/0!</v>
      </c>
      <c r="J29" s="127"/>
      <c r="K29" s="126"/>
      <c r="M29" s="6">
        <v>10</v>
      </c>
      <c r="N29" s="2">
        <v>40</v>
      </c>
      <c r="O29" s="2"/>
      <c r="P29" s="21"/>
    </row>
    <row r="30" spans="1:16" x14ac:dyDescent="0.3">
      <c r="A30" s="10"/>
      <c r="B30" s="8"/>
      <c r="C30" s="108"/>
      <c r="D30" s="39"/>
      <c r="E30" s="113"/>
      <c r="F30" s="132"/>
      <c r="G30" s="132"/>
      <c r="H30" s="134"/>
      <c r="I30" s="133"/>
      <c r="J30" s="127"/>
      <c r="K30" s="126"/>
      <c r="M30" s="6"/>
      <c r="N30" s="2"/>
      <c r="O30" s="2"/>
      <c r="P30" s="21"/>
    </row>
    <row r="31" spans="1:16" x14ac:dyDescent="0.3">
      <c r="A31" s="11" t="s">
        <v>104</v>
      </c>
      <c r="B31" s="12" t="s">
        <v>50</v>
      </c>
      <c r="C31" s="101"/>
      <c r="D31" s="49" t="e">
        <f>AVERAGE('Parameters monstervakken'!C38:AZ38)*(1+0*25+0*25)/(1+0*$D$4+0*$D$3)</f>
        <v>#DIV/0!</v>
      </c>
      <c r="E31" s="113"/>
      <c r="F31" s="132"/>
      <c r="G31" s="130" t="e">
        <f>IF(D31&gt;1,"X","")</f>
        <v>#DIV/0!</v>
      </c>
      <c r="H31" s="131" t="e">
        <f t="shared" ref="H31:H38" si="3">IF(D31&gt;M31,"X",IF(D31&lt;=M31," "))</f>
        <v>#DIV/0!</v>
      </c>
      <c r="I31" s="127"/>
      <c r="J31" s="127"/>
      <c r="K31" s="126"/>
      <c r="M31" s="6">
        <v>30</v>
      </c>
      <c r="N31" s="2"/>
      <c r="O31" s="2">
        <v>50</v>
      </c>
      <c r="P31" s="21"/>
    </row>
    <row r="32" spans="1:16" x14ac:dyDescent="0.3">
      <c r="A32" s="13"/>
      <c r="B32" s="14" t="s">
        <v>51</v>
      </c>
      <c r="C32" s="102"/>
      <c r="D32" s="49" t="e">
        <f>AVERAGE('Parameters monstervakken'!C39:AZ39)*(1+0*25+0*25)/(1+0*$D$4+0*$D$3)</f>
        <v>#DIV/0!</v>
      </c>
      <c r="E32" s="113"/>
      <c r="F32" s="132"/>
      <c r="G32" s="130" t="e">
        <f t="shared" ref="G32:G37" si="4">IF(D32&gt;1,"X","")</f>
        <v>#DIV/0!</v>
      </c>
      <c r="H32" s="131" t="e">
        <f t="shared" si="3"/>
        <v>#DIV/0!</v>
      </c>
      <c r="I32" s="127"/>
      <c r="J32" s="127"/>
      <c r="K32" s="126"/>
      <c r="M32" s="6">
        <v>30</v>
      </c>
      <c r="N32" s="2"/>
      <c r="O32" s="2">
        <v>50</v>
      </c>
      <c r="P32" s="21"/>
    </row>
    <row r="33" spans="1:16" x14ac:dyDescent="0.3">
      <c r="A33" s="13"/>
      <c r="B33" s="14" t="s">
        <v>52</v>
      </c>
      <c r="C33" s="102"/>
      <c r="D33" s="49" t="e">
        <f>AVERAGE('Parameters monstervakken'!C40:AZ40)*(1+0*25+0*25)/(1+0*$D$4+0*$D$3)</f>
        <v>#DIV/0!</v>
      </c>
      <c r="E33" s="113"/>
      <c r="F33" s="132"/>
      <c r="G33" s="130" t="e">
        <f t="shared" si="4"/>
        <v>#DIV/0!</v>
      </c>
      <c r="H33" s="131" t="e">
        <f t="shared" si="3"/>
        <v>#DIV/0!</v>
      </c>
      <c r="I33" s="127"/>
      <c r="J33" s="127"/>
      <c r="K33" s="126"/>
      <c r="M33" s="6">
        <v>30</v>
      </c>
      <c r="N33" s="2"/>
      <c r="O33" s="2">
        <v>50</v>
      </c>
      <c r="P33" s="21"/>
    </row>
    <row r="34" spans="1:16" x14ac:dyDescent="0.3">
      <c r="A34" s="13"/>
      <c r="B34" s="14" t="s">
        <v>53</v>
      </c>
      <c r="C34" s="102"/>
      <c r="D34" s="49" t="e">
        <f>AVERAGE('Parameters monstervakken'!C41:AZ41)*(1+0*25+0*25)/(1+0*$D$4+0*$D$3)</f>
        <v>#DIV/0!</v>
      </c>
      <c r="E34" s="113"/>
      <c r="F34" s="132"/>
      <c r="G34" s="130" t="e">
        <f t="shared" si="4"/>
        <v>#DIV/0!</v>
      </c>
      <c r="H34" s="131" t="e">
        <f t="shared" si="3"/>
        <v>#DIV/0!</v>
      </c>
      <c r="I34" s="127"/>
      <c r="J34" s="127"/>
      <c r="K34" s="126"/>
      <c r="M34" s="6">
        <v>30</v>
      </c>
      <c r="N34" s="2"/>
      <c r="O34" s="2">
        <v>50</v>
      </c>
      <c r="P34" s="21"/>
    </row>
    <row r="35" spans="1:16" x14ac:dyDescent="0.3">
      <c r="A35" s="13"/>
      <c r="B35" s="14" t="s">
        <v>54</v>
      </c>
      <c r="C35" s="102"/>
      <c r="D35" s="49" t="e">
        <f>AVERAGE('Parameters monstervakken'!C42:AZ42)*(1+0*25+0*25)/(1+0*$D$4+0*$D$3)</f>
        <v>#DIV/0!</v>
      </c>
      <c r="E35" s="113"/>
      <c r="F35" s="132"/>
      <c r="G35" s="130" t="e">
        <f t="shared" si="4"/>
        <v>#DIV/0!</v>
      </c>
      <c r="H35" s="131" t="e">
        <f t="shared" si="3"/>
        <v>#DIV/0!</v>
      </c>
      <c r="I35" s="127"/>
      <c r="J35" s="127"/>
      <c r="K35" s="126"/>
      <c r="M35" s="6">
        <v>30</v>
      </c>
      <c r="N35" s="2"/>
      <c r="O35" s="2">
        <v>50</v>
      </c>
      <c r="P35" s="21"/>
    </row>
    <row r="36" spans="1:16" x14ac:dyDescent="0.3">
      <c r="A36" s="13"/>
      <c r="B36" s="14" t="s">
        <v>55</v>
      </c>
      <c r="C36" s="102"/>
      <c r="D36" s="49" t="e">
        <f>AVERAGE('Parameters monstervakken'!C43:AZ43)*(1+0*25+0*25)/(1+0*$D$4+0*$D$3)</f>
        <v>#DIV/0!</v>
      </c>
      <c r="E36" s="113"/>
      <c r="F36" s="132"/>
      <c r="G36" s="130" t="e">
        <f t="shared" si="4"/>
        <v>#DIV/0!</v>
      </c>
      <c r="H36" s="131" t="e">
        <f t="shared" si="3"/>
        <v>#DIV/0!</v>
      </c>
      <c r="I36" s="127"/>
      <c r="J36" s="127"/>
      <c r="K36" s="126"/>
      <c r="M36" s="6">
        <v>30</v>
      </c>
      <c r="N36" s="2"/>
      <c r="O36" s="2">
        <v>50</v>
      </c>
      <c r="P36" s="21"/>
    </row>
    <row r="37" spans="1:16" x14ac:dyDescent="0.3">
      <c r="A37" s="13"/>
      <c r="B37" s="14" t="s">
        <v>56</v>
      </c>
      <c r="C37" s="103"/>
      <c r="D37" s="49" t="e">
        <f>AVERAGE('Parameters monstervakken'!C44:AZ44)*(1+0*25+0*25)/(1+0*$D$4+0*$D$3)</f>
        <v>#DIV/0!</v>
      </c>
      <c r="E37" s="113"/>
      <c r="F37" s="132"/>
      <c r="G37" s="130" t="e">
        <f t="shared" si="4"/>
        <v>#DIV/0!</v>
      </c>
      <c r="H37" s="131" t="e">
        <f t="shared" si="3"/>
        <v>#DIV/0!</v>
      </c>
      <c r="I37" s="135"/>
      <c r="J37" s="127"/>
      <c r="K37" s="136"/>
      <c r="M37" s="6">
        <v>30</v>
      </c>
      <c r="N37" s="2"/>
      <c r="O37" s="2">
        <v>50</v>
      </c>
      <c r="P37" s="21"/>
    </row>
    <row r="38" spans="1:16" x14ac:dyDescent="0.3">
      <c r="A38" s="17"/>
      <c r="B38" s="51" t="s">
        <v>57</v>
      </c>
      <c r="C38" s="110" t="e">
        <f>AVERAGEIF('Parameters monstervakken'!C45:AZ45,"&gt;0")</f>
        <v>#DIV/0!</v>
      </c>
      <c r="D38" s="49" t="e">
        <f>(AVERAGEIF('Parameters monstervakken'!C45:AZ45,"&gt;0"))*(1+0*25+0*25)/(1+0*$D$4+0*$D$3)</f>
        <v>#DIV/0!</v>
      </c>
      <c r="E38" s="113"/>
      <c r="F38" s="130" t="e">
        <f>IF(D38&gt;=0.1,"X","")</f>
        <v>#DIV/0!</v>
      </c>
      <c r="G38" s="130" t="e">
        <f>IF(D38&gt;=3.5,"X","")</f>
        <v>#DIV/0!</v>
      </c>
      <c r="H38" s="131" t="e">
        <f t="shared" si="3"/>
        <v>#DIV/0!</v>
      </c>
      <c r="I38" s="131" t="e">
        <f>IF(D38&gt;N38,"X",IF(D38&lt;=N38," "))</f>
        <v>#DIV/0!</v>
      </c>
      <c r="J38" s="127"/>
      <c r="K38" s="137" t="e">
        <f>IF(D38&gt;50,"X",IF(D38&lt;=50,""))</f>
        <v>#DIV/0!</v>
      </c>
      <c r="M38" s="6">
        <v>200</v>
      </c>
      <c r="N38" s="2">
        <v>1000</v>
      </c>
      <c r="O38" s="2"/>
      <c r="P38" s="21"/>
    </row>
    <row r="39" spans="1:16" x14ac:dyDescent="0.3">
      <c r="A39" s="10"/>
      <c r="B39" s="8"/>
      <c r="C39" s="108"/>
      <c r="D39" s="39"/>
      <c r="E39" s="113"/>
      <c r="F39" s="132"/>
      <c r="G39" s="132"/>
      <c r="H39" s="134"/>
      <c r="I39" s="134"/>
      <c r="J39" s="127"/>
      <c r="K39" s="123"/>
      <c r="M39" s="6"/>
      <c r="N39" s="2"/>
      <c r="O39" s="2"/>
      <c r="P39" s="21"/>
    </row>
    <row r="40" spans="1:16" x14ac:dyDescent="0.3">
      <c r="A40" s="11" t="s">
        <v>58</v>
      </c>
      <c r="B40" s="12" t="s">
        <v>59</v>
      </c>
      <c r="C40" s="111"/>
      <c r="D40" s="37" t="e">
        <f>AVERAGE('Parameters monstervakken'!C47:AZ47)*(0+0*25+1*10)/(0+0*$D$4+1*$D$3)</f>
        <v>#DIV/0!</v>
      </c>
      <c r="E40" s="113"/>
      <c r="F40" s="130" t="e">
        <f>IF(D40&gt;=1250,"X","")</f>
        <v>#DIV/0!</v>
      </c>
      <c r="G40" s="130" t="e">
        <f>IF(D40&gt;=6667,"X","")</f>
        <v>#DIV/0!</v>
      </c>
      <c r="H40" s="131" t="e">
        <f>IF(D40&gt;M40,"X",IF(D40&lt;=M40," "))</f>
        <v>#DIV/0!</v>
      </c>
      <c r="I40" s="131" t="e">
        <f>IF(D40&gt;N40,"X",IF(D40&lt;=N40," "))</f>
        <v>#DIV/0!</v>
      </c>
      <c r="J40" s="131" t="e">
        <f>IF(D40&gt;P40,"X",IF(D40&lt;P40," "))</f>
        <v>#DIV/0!</v>
      </c>
      <c r="K40" s="126"/>
      <c r="M40" s="6">
        <v>3000</v>
      </c>
      <c r="N40" s="2">
        <v>5000</v>
      </c>
      <c r="O40" s="2">
        <v>50000</v>
      </c>
      <c r="P40" s="21">
        <v>1000</v>
      </c>
    </row>
    <row r="41" spans="1:16" x14ac:dyDescent="0.3">
      <c r="A41" s="13"/>
      <c r="B41" s="14" t="s">
        <v>60</v>
      </c>
      <c r="C41" s="105"/>
      <c r="D41" s="37" t="e">
        <f>AVERAGE('Parameters monstervakken'!C48:AZ48)</f>
        <v>#DIV/0!</v>
      </c>
      <c r="E41" s="113"/>
      <c r="F41" s="132"/>
      <c r="G41" s="143" t="e">
        <f>IF(D41&gt;30,"X","")</f>
        <v>#DIV/0!</v>
      </c>
      <c r="H41" s="134"/>
      <c r="I41" s="133"/>
      <c r="J41" s="131" t="e">
        <f>IF(D41&gt;P41,"X",IF(D41&lt;P41," "))</f>
        <v>#DIV/0!</v>
      </c>
      <c r="K41" s="126"/>
      <c r="M41" s="6"/>
      <c r="N41" s="2"/>
      <c r="O41" s="2">
        <v>5000</v>
      </c>
      <c r="P41" s="21"/>
    </row>
    <row r="42" spans="1:16" x14ac:dyDescent="0.3">
      <c r="A42" s="24"/>
      <c r="B42" s="25" t="s">
        <v>61</v>
      </c>
      <c r="C42" s="105"/>
      <c r="D42" s="37" t="e">
        <f>AVERAGE('Parameters monstervakken'!C49:AZ49)*(0+0*25+1*10)/(0+0*D4+1*D3)</f>
        <v>#DIV/0!</v>
      </c>
      <c r="E42" s="113"/>
      <c r="F42" s="130" t="e">
        <f>IF(D42&gt;=0.02,"X","")</f>
        <v>#DIV/0!</v>
      </c>
      <c r="G42" s="130" t="e">
        <f>IF(D42&gt;=1,"X","")</f>
        <v>#DIV/0!</v>
      </c>
      <c r="H42" s="131" t="e">
        <f>IF(D42&gt;M42,"X",IF(D42&lt;=M42," "))</f>
        <v>#DIV/0!</v>
      </c>
      <c r="I42" s="127"/>
      <c r="J42" s="131" t="e">
        <f>IF(D42&gt;P42,"X",IF(D42&lt;P42," "))</f>
        <v>#DIV/0!</v>
      </c>
      <c r="K42" s="126"/>
      <c r="M42" s="6">
        <v>0.02</v>
      </c>
      <c r="N42" s="2"/>
      <c r="O42" s="2">
        <v>50</v>
      </c>
      <c r="P42" s="21">
        <v>25000</v>
      </c>
    </row>
    <row r="43" spans="1:16" x14ac:dyDescent="0.3">
      <c r="A43" s="17"/>
      <c r="B43" s="16" t="s">
        <v>105</v>
      </c>
      <c r="C43" s="105"/>
      <c r="D43" s="37" t="e">
        <f>AVERAGE('Parameters monstervakken'!C50:AZ50)</f>
        <v>#DIV/0!</v>
      </c>
      <c r="E43" s="113"/>
      <c r="F43" s="130" t="e">
        <f>IF(D43&gt;=0.1,"X","")</f>
        <v>#DIV/0!</v>
      </c>
      <c r="G43" s="142"/>
      <c r="H43" s="131" t="e">
        <f>IF(D43&gt;M43,"X",IF(D43&lt;=M43," "))</f>
        <v>#DIV/0!</v>
      </c>
      <c r="I43" s="127"/>
      <c r="J43" s="133"/>
      <c r="K43" s="126"/>
      <c r="M43" s="6">
        <v>0.1</v>
      </c>
      <c r="N43" s="2"/>
      <c r="O43" s="2"/>
      <c r="P43" s="21"/>
    </row>
    <row r="44" spans="1:16" x14ac:dyDescent="0.3">
      <c r="A44" s="10"/>
      <c r="B44" s="8"/>
      <c r="C44" s="105"/>
      <c r="D44" s="39"/>
      <c r="E44" s="113"/>
      <c r="F44" s="132"/>
      <c r="G44" s="132"/>
      <c r="H44" s="133"/>
      <c r="I44" s="127"/>
      <c r="J44" s="135"/>
      <c r="K44" s="136"/>
      <c r="M44" s="6"/>
      <c r="N44" s="2"/>
      <c r="O44" s="2"/>
      <c r="P44" s="21"/>
    </row>
    <row r="45" spans="1:16" x14ac:dyDescent="0.3">
      <c r="A45" s="11" t="s">
        <v>63</v>
      </c>
      <c r="B45" s="12" t="s">
        <v>64</v>
      </c>
      <c r="C45" s="101"/>
      <c r="D45" s="49" t="e">
        <f>AVERAGE('Parameters monstervakken'!C52:AZ52)*(0+0*25+1*10)/(0+0*$D$4+1*$D$3)</f>
        <v>#DIV/0!</v>
      </c>
      <c r="E45" s="113"/>
      <c r="F45" s="132"/>
      <c r="G45" s="130" t="e">
        <f>IF(D45&gt;1,"X","")</f>
        <v>#DIV/0!</v>
      </c>
      <c r="H45" s="127"/>
      <c r="I45" s="127"/>
      <c r="J45" s="131" t="e">
        <f>IF(D45&gt;P45,"X",IF(D45&lt;=P45," "))</f>
        <v>#DIV/0!</v>
      </c>
      <c r="K45" s="137" t="e">
        <f>IF(D45&gt;50,"X",IF(D45&lt;=50,""))</f>
        <v>#DIV/0!</v>
      </c>
      <c r="M45" s="6"/>
      <c r="N45" s="2"/>
      <c r="O45" s="2">
        <v>5000</v>
      </c>
      <c r="P45" s="21">
        <v>10000</v>
      </c>
    </row>
    <row r="46" spans="1:16" x14ac:dyDescent="0.3">
      <c r="A46" s="13"/>
      <c r="B46" s="14" t="s">
        <v>65</v>
      </c>
      <c r="C46" s="102"/>
      <c r="D46" s="49" t="e">
        <f>AVERAGE('Parameters monstervakken'!C53:AZ53)*(0+0*25+1*10)/(0+0*$D$4+1*$D$3)</f>
        <v>#DIV/0!</v>
      </c>
      <c r="E46" s="113"/>
      <c r="F46" s="132"/>
      <c r="G46" s="130" t="e">
        <f t="shared" ref="G46:G47" si="5">IF(D46&gt;1,"X","")</f>
        <v>#DIV/0!</v>
      </c>
      <c r="H46" s="127"/>
      <c r="I46" s="127"/>
      <c r="J46" s="131" t="e">
        <f>IF(D46&gt;P46,"X",IF(D46&lt;=P46," "))</f>
        <v>#DIV/0!</v>
      </c>
      <c r="K46" s="123"/>
      <c r="M46" s="6"/>
      <c r="N46" s="2"/>
      <c r="O46" s="2">
        <v>5000</v>
      </c>
      <c r="P46" s="21">
        <v>10000</v>
      </c>
    </row>
    <row r="47" spans="1:16" x14ac:dyDescent="0.3">
      <c r="A47" s="13"/>
      <c r="B47" s="14" t="s">
        <v>66</v>
      </c>
      <c r="C47" s="102"/>
      <c r="D47" s="49" t="e">
        <f>AVERAGE('Parameters monstervakken'!C54:AZ54)*(0+0*25+1*10)/(0+0*$D$4+1*$D$3)</f>
        <v>#DIV/0!</v>
      </c>
      <c r="E47" s="113"/>
      <c r="F47" s="132"/>
      <c r="G47" s="130" t="e">
        <f t="shared" si="5"/>
        <v>#DIV/0!</v>
      </c>
      <c r="H47" s="135"/>
      <c r="I47" s="135"/>
      <c r="J47" s="131" t="e">
        <f>IF(D47&gt;P47,"X",IF(D47&lt;=P47," "))</f>
        <v>#DIV/0!</v>
      </c>
      <c r="K47" s="126"/>
      <c r="M47" s="6"/>
      <c r="N47" s="2"/>
      <c r="O47" s="2">
        <v>5000</v>
      </c>
      <c r="P47" s="21">
        <v>10000</v>
      </c>
    </row>
    <row r="48" spans="1:16" x14ac:dyDescent="0.3">
      <c r="A48" s="13"/>
      <c r="B48" s="14" t="s">
        <v>67</v>
      </c>
      <c r="C48" s="102"/>
      <c r="D48" s="49" t="e">
        <f>AVERAGEIF('Parameters monstervakken'!C55:AZ55,"&gt;0")*(0+0*25+1*10)/(0+0*$D$4+1*$D$3)</f>
        <v>#DIV/0!</v>
      </c>
      <c r="E48" s="113"/>
      <c r="F48" s="130" t="e">
        <f>IF(D48&gt;=0.02,"X","")</f>
        <v>#DIV/0!</v>
      </c>
      <c r="G48" s="132"/>
      <c r="H48" s="131" t="e">
        <f>IF(D48&gt;M48,"X",IF(D48&lt;=M48," "))</f>
        <v>#DIV/0!</v>
      </c>
      <c r="I48" s="131" t="e">
        <f>IF(D48&gt;N48,"X",IF(D48&lt;=N48," "))</f>
        <v>#DIV/0!</v>
      </c>
      <c r="J48" s="133"/>
      <c r="K48" s="126"/>
      <c r="M48" s="6">
        <v>0.04</v>
      </c>
      <c r="N48" s="2">
        <v>4</v>
      </c>
      <c r="O48" s="2">
        <v>5000</v>
      </c>
      <c r="P48" s="21"/>
    </row>
    <row r="49" spans="1:16" x14ac:dyDescent="0.3">
      <c r="A49" s="30"/>
      <c r="B49" s="14"/>
      <c r="C49" s="102"/>
      <c r="D49" s="50"/>
      <c r="E49" s="113"/>
      <c r="F49" s="132"/>
      <c r="G49" s="132"/>
      <c r="H49" s="133"/>
      <c r="I49" s="133"/>
      <c r="J49" s="135"/>
      <c r="K49" s="136"/>
      <c r="M49" s="6"/>
      <c r="N49" s="2"/>
      <c r="O49" s="2"/>
      <c r="P49" s="21"/>
    </row>
    <row r="50" spans="1:16" x14ac:dyDescent="0.3">
      <c r="A50" s="13"/>
      <c r="B50" s="14" t="s">
        <v>68</v>
      </c>
      <c r="C50" s="103"/>
      <c r="D50" s="49" t="e">
        <f>AVERAGE('Parameters monstervakken'!C57:AZ57)*(0+0*25+1*10)/(0+0*$D$4+1*$D$3)</f>
        <v>#DIV/0!</v>
      </c>
      <c r="E50" s="113"/>
      <c r="F50" s="132"/>
      <c r="G50" s="130" t="e">
        <f>IF(D50&gt;1,"X","")</f>
        <v>#DIV/0!</v>
      </c>
      <c r="H50" s="127"/>
      <c r="I50" s="127"/>
      <c r="J50" s="131" t="e">
        <f>IF(D50&gt;P50,"X",IF(D50&lt;P50," "))</f>
        <v>#DIV/0!</v>
      </c>
      <c r="K50" s="137" t="e">
        <f>IF(D50&gt;50,"X",IF(D50&lt;=50,""))</f>
        <v>#DIV/0!</v>
      </c>
      <c r="M50" s="6"/>
      <c r="N50" s="2"/>
      <c r="O50" s="2"/>
      <c r="P50" s="21">
        <v>10000</v>
      </c>
    </row>
    <row r="51" spans="1:16" x14ac:dyDescent="0.3">
      <c r="A51" s="13"/>
      <c r="B51" s="53" t="s">
        <v>69</v>
      </c>
      <c r="C51" s="110" t="e">
        <f>AVERAGEIF('Parameters monstervakken'!C58:AZ58,"&gt;0")</f>
        <v>#DIV/0!</v>
      </c>
      <c r="D51" s="49" t="e">
        <f>AVERAGE('Parameters monstervakken'!C58:AZ58)*(0+0*25+1*10)/(0+0*$D$4+1*$D$3)</f>
        <v>#DIV/0!</v>
      </c>
      <c r="E51" s="113"/>
      <c r="F51" s="132"/>
      <c r="G51" s="130" t="e">
        <f t="shared" ref="G51:G52" si="6">IF(D51&gt;1,"X","")</f>
        <v>#DIV/0!</v>
      </c>
      <c r="H51" s="135"/>
      <c r="I51" s="127"/>
      <c r="J51" s="131" t="e">
        <f>IF(D51&gt;P51,"X",IF(D51&lt;P51," "))</f>
        <v>#DIV/0!</v>
      </c>
      <c r="K51" s="137" t="e">
        <f>IF(D51&gt;50,"X",IF(D51&lt;=50,""))</f>
        <v>#DIV/0!</v>
      </c>
      <c r="M51" s="6"/>
      <c r="N51" s="2"/>
      <c r="O51" s="2"/>
      <c r="P51" s="21">
        <v>1000</v>
      </c>
    </row>
    <row r="52" spans="1:16" x14ac:dyDescent="0.3">
      <c r="A52" s="13"/>
      <c r="B52" s="14" t="s">
        <v>70</v>
      </c>
      <c r="C52" s="101"/>
      <c r="D52" s="49" t="e">
        <f>AVERAGE('Parameters monstervakken'!C59:AZ59)*(0+0*25+1*10)/(0+0*$D$4+1*$D$3)</f>
        <v>#DIV/0!</v>
      </c>
      <c r="E52" s="113"/>
      <c r="F52" s="132"/>
      <c r="G52" s="130" t="e">
        <f t="shared" si="6"/>
        <v>#DIV/0!</v>
      </c>
      <c r="H52" s="131" t="e">
        <f>IF(D52&gt;M52,"X",IF(D52&lt;=M52," "))</f>
        <v>#DIV/0!</v>
      </c>
      <c r="I52" s="135"/>
      <c r="J52" s="131" t="e">
        <f>IF(D52&gt;P52,"X",IF(D52&lt;P52," "))</f>
        <v>#DIV/0!</v>
      </c>
      <c r="K52" s="137" t="e">
        <f>IF(D52&gt;50,"X",IF(D52&lt;=50,""))</f>
        <v>#DIV/0!</v>
      </c>
      <c r="M52" s="6">
        <v>0.04</v>
      </c>
      <c r="N52" s="2"/>
      <c r="O52" s="2"/>
      <c r="P52" s="21">
        <v>1000</v>
      </c>
    </row>
    <row r="53" spans="1:16" x14ac:dyDescent="0.3">
      <c r="A53" s="13"/>
      <c r="B53" s="14" t="s">
        <v>71</v>
      </c>
      <c r="C53" s="102"/>
      <c r="D53" s="49" t="e">
        <f>AVERAGEIF('Parameters monstervakken'!C60:AZ60,"&gt;0")*(0+0*25+1*10)/(0+0*$D$4+1*$D$3)</f>
        <v>#DIV/0!</v>
      </c>
      <c r="E53" s="113"/>
      <c r="F53" s="132"/>
      <c r="G53" s="132"/>
      <c r="H53" s="131" t="e">
        <f>IF(D53&gt;M53,"X",IF(D53&lt;=M53," "))</f>
        <v>#DIV/0!</v>
      </c>
      <c r="I53" s="131" t="e">
        <f>IF(D53&gt;N53,"X",IF(D53&lt;=N53," "))</f>
        <v>#DIV/0!</v>
      </c>
      <c r="J53" s="133"/>
      <c r="K53" s="123"/>
      <c r="M53" s="6">
        <v>0.04</v>
      </c>
      <c r="N53" s="2">
        <v>4</v>
      </c>
      <c r="O53" s="2"/>
      <c r="P53" s="21"/>
    </row>
    <row r="54" spans="1:16" x14ac:dyDescent="0.3">
      <c r="A54" s="13"/>
      <c r="B54" s="14" t="s">
        <v>72</v>
      </c>
      <c r="C54" s="102"/>
      <c r="D54" s="49" t="e">
        <f>AVERAGE('Parameters monstervakken'!C61:AZ61)*(0+0*25+1*10)/(0+0*$D$4+1*$D$3)</f>
        <v>#DIV/0!</v>
      </c>
      <c r="E54" s="113"/>
      <c r="F54" s="132"/>
      <c r="G54" s="130" t="e">
        <f>IF(D54&gt;1,"X","")</f>
        <v>#DIV/0!</v>
      </c>
      <c r="H54" s="133"/>
      <c r="I54" s="133"/>
      <c r="J54" s="127"/>
      <c r="K54" s="126"/>
      <c r="M54" s="6"/>
      <c r="N54" s="2"/>
      <c r="O54" s="2">
        <v>5000</v>
      </c>
      <c r="P54" s="21"/>
    </row>
    <row r="55" spans="1:16" x14ac:dyDescent="0.3">
      <c r="A55" s="13"/>
      <c r="B55" s="14" t="s">
        <v>73</v>
      </c>
      <c r="C55" s="102"/>
      <c r="D55" s="49" t="e">
        <f>AVERAGE('Parameters monstervakken'!C62:AZ62)*(0+0*25+1*10)/(0+0*$D$4+1*$D$3)</f>
        <v>#DIV/0!</v>
      </c>
      <c r="E55" s="113"/>
      <c r="F55" s="132"/>
      <c r="G55" s="130" t="e">
        <f>IF(D55&gt;1,"X","")</f>
        <v>#DIV/0!</v>
      </c>
      <c r="H55" s="127"/>
      <c r="I55" s="127"/>
      <c r="J55" s="127"/>
      <c r="K55" s="126"/>
      <c r="M55" s="6"/>
      <c r="N55" s="2"/>
      <c r="O55" s="2">
        <v>5000</v>
      </c>
      <c r="P55" s="21"/>
    </row>
    <row r="56" spans="1:16" x14ac:dyDescent="0.3">
      <c r="A56" s="30"/>
      <c r="B56" s="14"/>
      <c r="C56" s="102"/>
      <c r="D56" s="50"/>
      <c r="E56" s="113"/>
      <c r="F56" s="132"/>
      <c r="G56" s="132"/>
      <c r="H56" s="135"/>
      <c r="I56" s="127"/>
      <c r="J56" s="135"/>
      <c r="K56" s="126"/>
      <c r="M56" s="6"/>
      <c r="N56" s="2"/>
      <c r="O56" s="2"/>
      <c r="P56" s="21"/>
    </row>
    <row r="57" spans="1:16" x14ac:dyDescent="0.3">
      <c r="A57" s="13"/>
      <c r="B57" s="14" t="s">
        <v>74</v>
      </c>
      <c r="C57" s="102"/>
      <c r="D57" s="49" t="e">
        <f>AVERAGE('Parameters monstervakken'!C64:AZ64)*(0+0*25+1*10)/(0+0*$D$4+1*$D$3)</f>
        <v>#DIV/0!</v>
      </c>
      <c r="E57" s="113"/>
      <c r="F57" s="132"/>
      <c r="G57" s="130" t="e">
        <f>IF(D57&gt;1,"X","")</f>
        <v>#DIV/0!</v>
      </c>
      <c r="H57" s="131" t="e">
        <f>IF(D57&gt;M57,"X",IF(D57&lt;=M57," "))</f>
        <v>#DIV/0!</v>
      </c>
      <c r="I57" s="129"/>
      <c r="J57" s="131" t="e">
        <f>IF(D57&gt;P57,"X",IF(D57&lt;=P57," "))</f>
        <v>#DIV/0!</v>
      </c>
      <c r="K57" s="126"/>
      <c r="M57" s="6">
        <v>0.02</v>
      </c>
      <c r="N57" s="2"/>
      <c r="O57" s="2">
        <v>5000</v>
      </c>
      <c r="P57" s="21">
        <v>10000</v>
      </c>
    </row>
    <row r="58" spans="1:16" x14ac:dyDescent="0.3">
      <c r="A58" s="13"/>
      <c r="B58" s="14" t="s">
        <v>75</v>
      </c>
      <c r="C58" s="102"/>
      <c r="D58" s="49" t="e">
        <f>AVERAGE('Parameters monstervakken'!C65:AZ65)*(0+0*25+1*10)/(0+0*$D$4+1*$D$3)</f>
        <v>#DIV/0!</v>
      </c>
      <c r="E58" s="113"/>
      <c r="F58" s="132"/>
      <c r="G58" s="130" t="e">
        <f t="shared" ref="G58:G62" si="7">IF(D58&gt;1,"X","")</f>
        <v>#DIV/0!</v>
      </c>
      <c r="H58" s="131" t="e">
        <f>IF(D58&gt;M58,"X",IF(D58&lt;=M58," "))</f>
        <v>#DIV/0!</v>
      </c>
      <c r="I58" s="129"/>
      <c r="J58" s="131" t="e">
        <f>IF(D58&gt;P58,"X",IF(D58&lt;=P58," "))</f>
        <v>#DIV/0!</v>
      </c>
      <c r="K58" s="126"/>
      <c r="M58" s="6">
        <v>0.02</v>
      </c>
      <c r="N58" s="2"/>
      <c r="O58" s="2">
        <v>5000</v>
      </c>
      <c r="P58" s="21">
        <v>10000</v>
      </c>
    </row>
    <row r="59" spans="1:16" x14ac:dyDescent="0.3">
      <c r="A59" s="13"/>
      <c r="B59" s="14" t="s">
        <v>76</v>
      </c>
      <c r="C59" s="102"/>
      <c r="D59" s="49" t="e">
        <f>AVERAGE('Parameters monstervakken'!C66:AZ66)*(0+0*25+1*10)/(0+0*$D$4+1*$D$3)</f>
        <v>#DIV/0!</v>
      </c>
      <c r="E59" s="113"/>
      <c r="F59" s="132"/>
      <c r="G59" s="130" t="e">
        <f t="shared" si="7"/>
        <v>#DIV/0!</v>
      </c>
      <c r="H59" s="131" t="e">
        <f>IF(D59&gt;M59,"X",IF(D59&lt;=M59," "))</f>
        <v>#DIV/0!</v>
      </c>
      <c r="I59" s="129"/>
      <c r="J59" s="131" t="e">
        <f>IF(D59&gt;P59,"X",IF(D59&lt;=P59," "))</f>
        <v>#DIV/0!</v>
      </c>
      <c r="K59" s="136"/>
      <c r="M59" s="6">
        <v>0.02</v>
      </c>
      <c r="N59" s="2"/>
      <c r="O59" s="2">
        <v>5000</v>
      </c>
      <c r="P59" s="21">
        <v>10000</v>
      </c>
    </row>
    <row r="60" spans="1:16" x14ac:dyDescent="0.3">
      <c r="A60" s="13"/>
      <c r="B60" s="14" t="s">
        <v>77</v>
      </c>
      <c r="C60" s="102"/>
      <c r="D60" s="49" t="e">
        <f>AVERAGE('Parameters monstervakken'!C67:AZ67)*(0+0*25+1*10)/(0+0*$D$4+1*$D$3)</f>
        <v>#DIV/0!</v>
      </c>
      <c r="E60" s="113"/>
      <c r="F60" s="132"/>
      <c r="G60" s="130" t="e">
        <f t="shared" si="7"/>
        <v>#DIV/0!</v>
      </c>
      <c r="H60" s="133"/>
      <c r="I60" s="129"/>
      <c r="J60" s="133"/>
      <c r="K60" s="137" t="e">
        <f>IF(D60&gt;50,"X",IF(D60&lt;=50,""))</f>
        <v>#DIV/0!</v>
      </c>
      <c r="M60" s="6"/>
      <c r="N60" s="2"/>
      <c r="O60" s="2">
        <v>5000</v>
      </c>
      <c r="P60" s="21"/>
    </row>
    <row r="61" spans="1:16" x14ac:dyDescent="0.3">
      <c r="A61" s="13"/>
      <c r="B61" s="14" t="s">
        <v>78</v>
      </c>
      <c r="C61" s="102"/>
      <c r="D61" s="49" t="e">
        <f>AVERAGE('Parameters monstervakken'!C68:AZ68)*(0+0*25+1*10)/(0+0*$D$4+1*$D$3)</f>
        <v>#DIV/0!</v>
      </c>
      <c r="E61" s="113"/>
      <c r="F61" s="132"/>
      <c r="G61" s="130" t="e">
        <f t="shared" si="7"/>
        <v>#DIV/0!</v>
      </c>
      <c r="H61" s="135"/>
      <c r="I61" s="129"/>
      <c r="J61" s="127"/>
      <c r="K61" s="123"/>
      <c r="M61" s="6"/>
      <c r="N61" s="2"/>
      <c r="O61" s="2">
        <v>5000</v>
      </c>
      <c r="P61" s="21"/>
    </row>
    <row r="62" spans="1:16" x14ac:dyDescent="0.3">
      <c r="A62" s="13"/>
      <c r="B62" s="14" t="s">
        <v>79</v>
      </c>
      <c r="C62" s="102"/>
      <c r="D62" s="49" t="e">
        <f>AVERAGE('Parameters monstervakken'!C69:AZ69)*(0+0*25+1*10)/(0+0*$D$4+1*$D$3)</f>
        <v>#DIV/0!</v>
      </c>
      <c r="E62" s="113"/>
      <c r="F62" s="132"/>
      <c r="G62" s="130" t="e">
        <f t="shared" si="7"/>
        <v>#DIV/0!</v>
      </c>
      <c r="H62" s="131" t="e">
        <f>IF(D62&gt;M62,"X",IF(D62&lt;=M62," "))</f>
        <v>#DIV/0!</v>
      </c>
      <c r="I62" s="129"/>
      <c r="J62" s="127"/>
      <c r="K62" s="126"/>
      <c r="M62" s="6">
        <v>0.02</v>
      </c>
      <c r="N62" s="2"/>
      <c r="O62" s="2">
        <v>5000</v>
      </c>
      <c r="P62" s="21"/>
    </row>
    <row r="63" spans="1:16" x14ac:dyDescent="0.3">
      <c r="A63" s="15"/>
      <c r="B63" s="16" t="s">
        <v>80</v>
      </c>
      <c r="C63" s="102"/>
      <c r="D63" s="49" t="e">
        <f>AVERAGEIF('Parameters monstervakken'!C70:AZ70,"&gt;0")*(0+0*25+1*10)/(0+0*$D$4+1*$D$3)</f>
        <v>#DIV/0!</v>
      </c>
      <c r="E63" s="113"/>
      <c r="F63" s="132"/>
      <c r="G63" s="130" t="e">
        <f>IF(D63&gt;6.5,"X","")</f>
        <v>#DIV/0!</v>
      </c>
      <c r="H63" s="131" t="e">
        <f>IF(D63&gt;M63,"X",IF(D63&lt;=M63," "))</f>
        <v>#DIV/0!</v>
      </c>
      <c r="I63" s="127"/>
      <c r="J63" s="127"/>
      <c r="K63" s="126"/>
      <c r="M63" s="7">
        <v>0.1</v>
      </c>
      <c r="N63" s="3"/>
      <c r="O63" s="3">
        <v>5000</v>
      </c>
      <c r="P63" s="23"/>
    </row>
    <row r="64" spans="1:16" x14ac:dyDescent="0.3">
      <c r="A64" s="10"/>
      <c r="B64" s="8"/>
      <c r="C64" s="43"/>
      <c r="D64" s="33"/>
      <c r="E64" s="114"/>
      <c r="F64" s="138"/>
      <c r="G64" s="138"/>
      <c r="H64" s="139"/>
      <c r="I64" s="119"/>
      <c r="J64" s="119"/>
      <c r="K64" s="126"/>
    </row>
    <row r="65" spans="1:11" x14ac:dyDescent="0.3">
      <c r="A65" s="11" t="s">
        <v>81</v>
      </c>
      <c r="B65" s="52" t="s">
        <v>82</v>
      </c>
      <c r="C65" s="43"/>
      <c r="D65" s="32"/>
      <c r="E65" s="56">
        <f>MAX('Parameters monstervakken'!C72:AZ72)</f>
        <v>0</v>
      </c>
      <c r="F65" s="140"/>
      <c r="G65" s="140"/>
      <c r="H65" s="119"/>
      <c r="I65" s="119"/>
      <c r="J65" s="119"/>
      <c r="K65" s="126"/>
    </row>
    <row r="66" spans="1:11" x14ac:dyDescent="0.3">
      <c r="A66" s="28"/>
      <c r="B66" s="54" t="s">
        <v>83</v>
      </c>
      <c r="C66" s="43"/>
      <c r="D66" s="32"/>
      <c r="E66" s="56">
        <f>MAX('Parameters monstervakken'!C73:AZ73)</f>
        <v>0</v>
      </c>
      <c r="F66" s="140"/>
      <c r="G66" s="140"/>
      <c r="H66" s="119"/>
      <c r="I66" s="119"/>
      <c r="J66" s="119"/>
      <c r="K66" s="126"/>
    </row>
    <row r="67" spans="1:11" ht="28.8" x14ac:dyDescent="0.3">
      <c r="A67" s="13"/>
      <c r="B67" s="55" t="s">
        <v>106</v>
      </c>
      <c r="C67" s="45"/>
      <c r="D67" s="34"/>
      <c r="E67" s="56">
        <f>MAX('Parameters monstervakken'!C74:AZ74)</f>
        <v>0</v>
      </c>
      <c r="F67" s="140"/>
      <c r="G67" s="140"/>
      <c r="H67" s="119"/>
      <c r="I67" s="119"/>
      <c r="J67" s="119"/>
      <c r="K67" s="126"/>
    </row>
    <row r="68" spans="1:11" x14ac:dyDescent="0.3">
      <c r="A68" s="15"/>
      <c r="B68" s="16" t="s">
        <v>85</v>
      </c>
      <c r="C68" s="44"/>
      <c r="D68" s="35"/>
      <c r="E68" s="40">
        <f>MAX('Parameters monstervakken'!C75:AZ75)</f>
        <v>0</v>
      </c>
      <c r="F68" s="141"/>
      <c r="G68" s="141"/>
      <c r="H68" s="120"/>
      <c r="I68" s="120"/>
      <c r="J68" s="120"/>
      <c r="K68" s="136"/>
    </row>
  </sheetData>
  <sheetProtection insertColumns="0"/>
  <mergeCells count="1">
    <mergeCell ref="A1:B1"/>
  </mergeCells>
  <conditionalFormatting sqref="E65:G65">
    <cfRule type="cellIs" dxfId="1" priority="2" operator="greaterThan">
      <formula>3.7</formula>
    </cfRule>
  </conditionalFormatting>
  <conditionalFormatting sqref="E66:G67">
    <cfRule type="cellIs" dxfId="0" priority="1" operator="greaterThan">
      <formula>0.8</formula>
    </cfRule>
  </conditionalFormatting>
  <pageMargins left="0.7" right="0.7" top="0.75" bottom="0.75" header="0.3" footer="0.3"/>
  <pageSetup scale="4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KN Document" ma:contentTypeID="0x01010095A908889FEA41B6A083EFAB3E510BAF00602139A77752A34C92CEFFA903AB32F5" ma:contentTypeVersion="45" ma:contentTypeDescription="General BKN Project Document" ma:contentTypeScope="" ma:versionID="a87cfe4e3ac8b678d980a56f7ae4a9fc">
  <xsd:schema xmlns:xsd="http://www.w3.org/2001/XMLSchema" xmlns:xs="http://www.w3.org/2001/XMLSchema" xmlns:p="http://schemas.microsoft.com/office/2006/metadata/properties" xmlns:ns2="8a554a3f-f004-48be-864f-61b2757dcdf7" xmlns:ns3="894bffe2-bba8-4a13-909d-9079c3308bc2" xmlns:ns4="2f717c7e-8f45-499e-aaa8-a6c2bc4e9c79" xmlns:ns5="86b2a474-0e0a-4fda-9b39-c1366785405a" xmlns:ns6="d28c6b67-0a16-40da-a49d-27b3e63b4b17" xmlns:ns7="f3d32d1e-308d-4147-889f-7127cebad542" targetNamespace="http://schemas.microsoft.com/office/2006/metadata/properties" ma:root="true" ma:fieldsID="99f92b02fe6143719e2a8f15d269236b" ns2:_="" ns3:_="" ns4:_="" ns5:_="" ns6:_="" ns7:_="">
    <xsd:import namespace="8a554a3f-f004-48be-864f-61b2757dcdf7"/>
    <xsd:import namespace="894bffe2-bba8-4a13-909d-9079c3308bc2"/>
    <xsd:import namespace="2f717c7e-8f45-499e-aaa8-a6c2bc4e9c79"/>
    <xsd:import namespace="86b2a474-0e0a-4fda-9b39-c1366785405a"/>
    <xsd:import namespace="d28c6b67-0a16-40da-a49d-27b3e63b4b17"/>
    <xsd:import namespace="f3d32d1e-308d-4147-889f-7127cebad542"/>
    <xsd:element name="properties">
      <xsd:complexType>
        <xsd:sequence>
          <xsd:element name="documentManagement">
            <xsd:complexType>
              <xsd:all>
                <xsd:element ref="ns2:SCProjectName" minOccurs="0"/>
                <xsd:element ref="ns2:SCProjectNumber" minOccurs="0"/>
                <xsd:element ref="ns2:SCBusinessUnit" minOccurs="0"/>
                <xsd:element ref="ns2:SCContinent" minOccurs="0"/>
                <xsd:element ref="ns2:SCPrimaryProjectType" minOccurs="0"/>
                <xsd:element ref="ns3:SCUltimateClient" minOccurs="0"/>
                <xsd:element ref="ns2:SCBKNStatus" minOccurs="0"/>
                <xsd:element ref="ns5:TaxCatchAll" minOccurs="0"/>
                <xsd:element ref="ns5:TaxCatchAllLabel" minOccurs="0"/>
                <xsd:element ref="ns4:a6370d6840ca469bb6dc3c990411f9a9" minOccurs="0"/>
                <xsd:element ref="ns4:na3ea1a1ec8545909da9c1a76d400211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4:SharedWithUsers" minOccurs="0"/>
                <xsd:element ref="ns4:SharedWithDetails" minOccurs="0"/>
                <xsd:element ref="ns6:MediaServiceLocation" minOccurs="0"/>
                <xsd:element ref="ns7:SCProjectNumberMias" minOccurs="0"/>
                <xsd:element ref="ns7:SCSalesStatus" minOccurs="0"/>
                <xsd:element ref="ns7:SCSalesStage" minOccurs="0"/>
                <xsd:element ref="ns2:SCProjectStatus" minOccurs="0"/>
                <xsd:element ref="ns2:SCClientCertificateReceived" minOccurs="0"/>
                <xsd:element ref="ns7:SCProjectType" minOccurs="0"/>
                <xsd:element ref="ns2:SCContractClient" minOccurs="0"/>
                <xsd:element ref="ns2:SCContractRole" minOccurs="0"/>
                <xsd:element ref="ns2:SCContractType" minOccurs="0"/>
                <xsd:element ref="ns2:SCJVPartner" minOccurs="0"/>
                <xsd:element ref="ns6:MediaServiceOCR" minOccurs="0"/>
                <xsd:element ref="ns6:MediaServiceGenerationTime" minOccurs="0"/>
                <xsd:element ref="ns6:MediaServiceEventHashCode" minOccurs="0"/>
                <xsd:element ref="ns6:MediaLengthInSeconds" minOccurs="0"/>
                <xsd:element ref="ns6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554a3f-f004-48be-864f-61b2757dcdf7" elementFormDefault="qualified">
    <xsd:import namespace="http://schemas.microsoft.com/office/2006/documentManagement/types"/>
    <xsd:import namespace="http://schemas.microsoft.com/office/infopath/2007/PartnerControls"/>
    <xsd:element name="SCProjectName" ma:index="2" nillable="true" ma:displayName="Project Name" ma:default="Prestatiecontract Depotbeheer Slufter Maasvlakte" ma:internalName="SCProjectName">
      <xsd:simpleType>
        <xsd:restriction base="dms:Text">
          <xsd:maxLength value="255"/>
        </xsd:restriction>
      </xsd:simpleType>
    </xsd:element>
    <xsd:element name="SCProjectNumber" ma:index="3" nillable="true" ma:displayName="Project Number" ma:default="21098" ma:internalName="SCProjectNumber">
      <xsd:simpleType>
        <xsd:restriction base="dms:Text">
          <xsd:maxLength value="255"/>
        </xsd:restriction>
      </xsd:simpleType>
    </xsd:element>
    <xsd:element name="SCBusinessUnit" ma:index="5" nillable="true" ma:displayName="Business Unit" ma:default="Boskalis Netherlands BV" ma:internalName="SCBusinessUnit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BKI Area East"/>
                        <xsd:enumeration value="BKI Area Middle"/>
                        <xsd:enumeration value="BKI Area Middle East"/>
                        <xsd:enumeration value="BKI Area West"/>
                        <xsd:enumeration value="Boskalis Area Europe"/>
                        <xsd:enumeration value="Boskalis Dolman"/>
                        <xsd:enumeration value="Boskalis Infra"/>
                        <xsd:enumeration value="Boskalis Offshore"/>
                        <xsd:enumeration value="Boskalis Rock"/>
                        <xsd:enumeration value="Boskalis Rotterdam"/>
                        <xsd:enumeration value="Breijs"/>
                        <xsd:enumeration value="Marketing"/>
                        <xsd:enumeration value="Markus"/>
                        <xsd:enumeration value="Offshore Group"/>
                        <xsd:enumeration value="RockFall"/>
                        <xsd:enumeration value="SMIT Heavy Lift"/>
                        <xsd:enumeration value="SMIT Marine Projects"/>
                        <xsd:enumeration value="SMIT Salvage"/>
                        <xsd:enumeration value="SMIT Subsea"/>
                        <xsd:enumeration value="SMIT Terminals"/>
                        <xsd:enumeration value="SMIT Towage North West Europe"/>
                        <xsd:enumeration value="SMIT Transport"/>
                        <xsd:enumeration value="SMIT Transport Belgium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SCContinent" ma:index="6" nillable="true" ma:displayName="Continent" ma:format="RadioButtons" ma:internalName="SCContinent">
      <xsd:simpleType>
        <xsd:restriction base="dms:Choice">
          <xsd:enumeration value="Africa"/>
          <xsd:enumeration value="Asia"/>
          <xsd:enumeration value="Australia"/>
          <xsd:enumeration value="Europe"/>
          <xsd:enumeration value="Middle America"/>
          <xsd:enumeration value="Middle East"/>
          <xsd:enumeration value="North America"/>
          <xsd:enumeration value="South America"/>
        </xsd:restriction>
      </xsd:simpleType>
    </xsd:element>
    <xsd:element name="SCPrimaryProjectType" ma:index="7" nillable="true" ma:displayName="Industry Segment" ma:default="Port &amp; Marine Services" ma:internalName="SCPrimaryProjectType">
      <xsd:simpleType>
        <xsd:restriction base="dms:Text">
          <xsd:maxLength value="255"/>
        </xsd:restriction>
      </xsd:simpleType>
    </xsd:element>
    <xsd:element name="SCBKNStatus" ma:index="9" nillable="true" ma:displayName="Status" ma:default="concept" ma:format="Dropdown" ma:internalName="SCBKNStatus" ma:readOnly="false">
      <xsd:simpleType>
        <xsd:union memberTypes="dms:Text">
          <xsd:simpleType>
            <xsd:restriction base="dms:Choice">
              <xsd:enumeration value="concept"/>
              <xsd:enumeration value="definitief"/>
              <xsd:enumeration value="vervallen"/>
              <xsd:enumeration value="as-built"/>
            </xsd:restriction>
          </xsd:simpleType>
        </xsd:union>
      </xsd:simpleType>
    </xsd:element>
    <xsd:element name="SCProjectStatus" ma:index="31" nillable="true" ma:displayName="Project Execution Status" ma:default="Under Execution" ma:format="Dropdown" ma:internalName="SCProjectStatus">
      <xsd:simpleType>
        <xsd:union memberTypes="dms:Text">
          <xsd:simpleType>
            <xsd:restriction base="dms:Choice">
              <xsd:enumeration value="Awarded"/>
              <xsd:enumeration value="Under Execution"/>
              <xsd:enumeration value="Finished"/>
              <xsd:enumeration value="Cancelled"/>
            </xsd:restriction>
          </xsd:simpleType>
        </xsd:union>
      </xsd:simpleType>
    </xsd:element>
    <xsd:element name="SCClientCertificateReceived" ma:index="32" nillable="true" ma:displayName="Client Certificate Received" ma:default="No" ma:format="RadioButtons" ma:internalName="SCClientCertificateReceived">
      <xsd:simpleType>
        <xsd:restriction base="dms:Choice">
          <xsd:enumeration value="Yes"/>
          <xsd:enumeration value="No"/>
        </xsd:restriction>
      </xsd:simpleType>
    </xsd:element>
    <xsd:element name="SCContractClient" ma:index="34" nillable="true" ma:displayName="Contract Client" ma:internalName="SCContractClient">
      <xsd:simpleType>
        <xsd:restriction base="dms:Text">
          <xsd:maxLength value="255"/>
        </xsd:restriction>
      </xsd:simpleType>
    </xsd:element>
    <xsd:element name="SCContractRole" ma:index="35" nillable="true" ma:displayName="Contract Role" ma:default="InternalPartner: No; ExternalPartner: No; BoskalisMaincontractor: True" ma:internalName="SCContractRole">
      <xsd:simpleType>
        <xsd:restriction base="dms:Text">
          <xsd:maxLength value="255"/>
        </xsd:restriction>
      </xsd:simpleType>
    </xsd:element>
    <xsd:element name="SCContractType" ma:index="36" nillable="true" ma:displayName="Contract Type" ma:format="RadioButtons" ma:internalName="SCContractType">
      <xsd:simpleType>
        <xsd:union memberTypes="dms:Text">
          <xsd:simpleType>
            <xsd:restriction base="dms:Choice">
              <xsd:enumeration value="Build only"/>
              <xsd:enumeration value="Charter"/>
              <xsd:enumeration value="Design &amp; Construct"/>
              <xsd:enumeration value="Design Build Maintenance Finance"/>
              <xsd:enumeration value="Early Contractor Involvement"/>
              <xsd:enumeration value="Frame Work"/>
              <xsd:enumeration value="Lump Sum"/>
              <xsd:enumeration value="Lump Sum/Unit Rate"/>
              <xsd:enumeration value="Other"/>
              <xsd:enumeration value="Performance Contract"/>
              <xsd:enumeration value="Private Public Partnership"/>
              <xsd:enumeration value="Public Finance Initiative"/>
              <xsd:enumeration value="Traditional"/>
              <xsd:enumeration value="Unit Rate"/>
            </xsd:restriction>
          </xsd:simpleType>
        </xsd:union>
      </xsd:simpleType>
    </xsd:element>
    <xsd:element name="SCJVPartner" ma:index="37" nillable="true" ma:displayName="JV Partner" ma:internalName="SCJVPartner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4bffe2-bba8-4a13-909d-9079c3308bc2" elementFormDefault="qualified">
    <xsd:import namespace="http://schemas.microsoft.com/office/2006/documentManagement/types"/>
    <xsd:import namespace="http://schemas.microsoft.com/office/infopath/2007/PartnerControls"/>
    <xsd:element name="SCUltimateClient" ma:index="8" nillable="true" ma:displayName="Ultimate Client" ma:internalName="SCUltimateClient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717c7e-8f45-499e-aaa8-a6c2bc4e9c79" elementFormDefault="qualified">
    <xsd:import namespace="http://schemas.microsoft.com/office/2006/documentManagement/types"/>
    <xsd:import namespace="http://schemas.microsoft.com/office/infopath/2007/PartnerControls"/>
    <xsd:element name="a6370d6840ca469bb6dc3c990411f9a9" ma:index="17" nillable="true" ma:taxonomy="true" ma:internalName="a6370d6840ca469bb6dc3c990411f9a9" ma:taxonomyFieldName="SCProjectKeywords" ma:displayName="Project Keywords" ma:default="" ma:fieldId="{a6370d68-40ca-469b-b6dc-3c990411f9a9}" ma:taxonomyMulti="true" ma:sspId="e4c74500-d1f5-4ed8-a570-4b292980b599" ma:termSetId="34b7410b-c5e0-4700-b22b-eb95683788b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na3ea1a1ec8545909da9c1a76d400211" ma:index="18" nillable="true" ma:taxonomy="true" ma:internalName="na3ea1a1ec8545909da9c1a76d400211" ma:taxonomyFieldName="SCCountryName" ma:displayName="Country Name" ma:default="1;#Netherlands|62c46887-0138-4a4d-bd66-a6acc88ef944" ma:fieldId="{7a3ea1a1-ec85-4590-9da9-c1a76d400211}" ma:sspId="e4c74500-d1f5-4ed8-a570-4b292980b599" ma:termSetId="e6250e2f-d748-4923-81d8-c5c0489af62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b2a474-0e0a-4fda-9b39-c1366785405a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description="" ma:hidden="true" ma:list="{54c3233f-fc61-4169-9876-a79bf5faf6fe}" ma:internalName="TaxCatchAll" ma:showField="CatchAllData" ma:web="86b2a474-0e0a-4fda-9b39-c136678540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description="" ma:hidden="true" ma:list="{54c3233f-fc61-4169-9876-a79bf5faf6fe}" ma:internalName="TaxCatchAllLabel" ma:readOnly="true" ma:showField="CatchAllDataLabel" ma:web="86b2a474-0e0a-4fda-9b39-c136678540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8c6b67-0a16-40da-a49d-27b3e63b4b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27" nillable="true" ma:displayName="MediaServiceLocation" ma:internalName="MediaServiceLocation" ma:readOnly="true">
      <xsd:simpleType>
        <xsd:restriction base="dms:Text"/>
      </xsd:simpleType>
    </xsd:element>
    <xsd:element name="MediaServiceOCR" ma:index="3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4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3" nillable="true" ma:taxonomy="true" ma:internalName="lcf76f155ced4ddcb4097134ff3c332f" ma:taxonomyFieldName="MediaServiceImageTags" ma:displayName="Image Tags" ma:readOnly="false" ma:fieldId="{5cf76f15-5ced-4ddc-b409-7134ff3c332f}" ma:taxonomyMulti="true" ma:sspId="e4c74500-d1f5-4ed8-a570-4b292980b59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32d1e-308d-4147-889f-7127cebad542" elementFormDefault="qualified">
    <xsd:import namespace="http://schemas.microsoft.com/office/2006/documentManagement/types"/>
    <xsd:import namespace="http://schemas.microsoft.com/office/infopath/2007/PartnerControls"/>
    <xsd:element name="SCProjectNumberMias" ma:index="28" nillable="true" ma:displayName="Project Number Mias" ma:default="528-14924" ma:internalName="SCProjectNumberMias">
      <xsd:simpleType>
        <xsd:restriction base="dms:Text">
          <xsd:maxLength value="255"/>
        </xsd:restriction>
      </xsd:simpleType>
    </xsd:element>
    <xsd:element name="SCSalesStatus" ma:index="29" nillable="true" ma:displayName="Sales Status" ma:default="Won" ma:format="Dropdown" ma:internalName="SCSalesStatus">
      <xsd:simpleType>
        <xsd:union memberTypes="dms:Text">
          <xsd:simpleType>
            <xsd:restriction base="dms:Choice">
              <xsd:enumeration value="Open"/>
              <xsd:enumeration value="Won"/>
              <xsd:enumeration value="Lost"/>
            </xsd:restriction>
          </xsd:simpleType>
        </xsd:union>
      </xsd:simpleType>
    </xsd:element>
    <xsd:element name="SCSalesStage" ma:index="30" nillable="true" ma:displayName="Sales Stage" ma:default="Pending" ma:format="Dropdown" ma:internalName="SCSalesStage">
      <xsd:simpleType>
        <xsd:union memberTypes="dms:Text">
          <xsd:simpleType>
            <xsd:restriction base="dms:Choice">
              <xsd:enumeration value="Early Prospect"/>
              <xsd:enumeration value="Prospect"/>
              <xsd:enumeration value="Tendering"/>
              <xsd:enumeration value="Pending"/>
              <xsd:enumeration value="Execution"/>
            </xsd:restriction>
          </xsd:simpleType>
        </xsd:union>
      </xsd:simpleType>
    </xsd:element>
    <xsd:element name="SCProjectType" ma:index="33" nillable="true" ma:displayName="Project Type" ma:internalName="SCProjectTyp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CContractRole xmlns="8a554a3f-f004-48be-864f-61b2757dcdf7">InternalPartner: No; ExternalPartner: No; BoskalisMaincontractor: True</SCContractRole>
    <SCProjectNumber xmlns="8a554a3f-f004-48be-864f-61b2757dcdf7">21098</SCProjectNumber>
    <a6370d6840ca469bb6dc3c990411f9a9 xmlns="2f717c7e-8f45-499e-aaa8-a6c2bc4e9c79">
      <Terms xmlns="http://schemas.microsoft.com/office/infopath/2007/PartnerControls"/>
    </a6370d6840ca469bb6dc3c990411f9a9>
    <SCClientCertificateReceived xmlns="8a554a3f-f004-48be-864f-61b2757dcdf7">No</SCClientCertificateReceived>
    <SCProjectType xmlns="f3d32d1e-308d-4147-889f-7127cebad542" xsi:nil="true"/>
    <SCProjectName xmlns="8a554a3f-f004-48be-864f-61b2757dcdf7">Prestatiecontract Depotbeheer Slufter Maasvlakte</SCProjectName>
    <SCBKNStatus xmlns="8a554a3f-f004-48be-864f-61b2757dcdf7">concept</SCBKNStatus>
    <na3ea1a1ec8545909da9c1a76d400211 xmlns="2f717c7e-8f45-499e-aaa8-a6c2bc4e9c79">
      <Terms xmlns="http://schemas.microsoft.com/office/infopath/2007/PartnerControls">
        <TermInfo xmlns="http://schemas.microsoft.com/office/infopath/2007/PartnerControls">
          <TermName xmlns="http://schemas.microsoft.com/office/infopath/2007/PartnerControls">Netherlands</TermName>
          <TermId xmlns="http://schemas.microsoft.com/office/infopath/2007/PartnerControls">62c46887-0138-4a4d-bd66-a6acc88ef944</TermId>
        </TermInfo>
      </Terms>
    </na3ea1a1ec8545909da9c1a76d400211>
    <TaxCatchAll xmlns="86b2a474-0e0a-4fda-9b39-c1366785405a">
      <Value>1</Value>
    </TaxCatchAll>
    <SCContinent xmlns="8a554a3f-f004-48be-864f-61b2757dcdf7" xsi:nil="true"/>
    <SCUltimateClient xmlns="894bffe2-bba8-4a13-909d-9079c3308bc2" xsi:nil="true"/>
    <SCBusinessUnit xmlns="8a554a3f-f004-48be-864f-61b2757dcdf7">
      <Value>Boskalis Netherlands BV</Value>
    </SCBusinessUnit>
    <SCProjectNumberMias xmlns="f3d32d1e-308d-4147-889f-7127cebad542">528-14924</SCProjectNumberMias>
    <SCContractType xmlns="8a554a3f-f004-48be-864f-61b2757dcdf7" xsi:nil="true"/>
    <SCJVPartner xmlns="8a554a3f-f004-48be-864f-61b2757dcdf7" xsi:nil="true"/>
    <lcf76f155ced4ddcb4097134ff3c332f xmlns="d28c6b67-0a16-40da-a49d-27b3e63b4b17">
      <Terms xmlns="http://schemas.microsoft.com/office/infopath/2007/PartnerControls"/>
    </lcf76f155ced4ddcb4097134ff3c332f>
    <SCPrimaryProjectType xmlns="8a554a3f-f004-48be-864f-61b2757dcdf7">Port &amp; Marine Services</SCPrimaryProjectType>
    <SCContractClient xmlns="8a554a3f-f004-48be-864f-61b2757dcdf7" xsi:nil="true"/>
    <SCSalesStatus xmlns="f3d32d1e-308d-4147-889f-7127cebad542">Won</SCSalesStatus>
    <SCSalesStage xmlns="f3d32d1e-308d-4147-889f-7127cebad542">Pending</SCSalesStage>
    <SCProjectStatus xmlns="8a554a3f-f004-48be-864f-61b2757dcdf7">Under Execution</SCProjectStatu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FAC950-1DB5-4795-AC0B-F5B7480F12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554a3f-f004-48be-864f-61b2757dcdf7"/>
    <ds:schemaRef ds:uri="894bffe2-bba8-4a13-909d-9079c3308bc2"/>
    <ds:schemaRef ds:uri="2f717c7e-8f45-499e-aaa8-a6c2bc4e9c79"/>
    <ds:schemaRef ds:uri="86b2a474-0e0a-4fda-9b39-c1366785405a"/>
    <ds:schemaRef ds:uri="d28c6b67-0a16-40da-a49d-27b3e63b4b17"/>
    <ds:schemaRef ds:uri="f3d32d1e-308d-4147-889f-7127cebad5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BD8D34-8454-4B72-9892-C0FE41E5996F}">
  <ds:schemaRefs>
    <ds:schemaRef ds:uri="http://schemas.microsoft.com/office/2006/metadata/properties"/>
    <ds:schemaRef ds:uri="http://schemas.microsoft.com/office/infopath/2007/PartnerControls"/>
    <ds:schemaRef ds:uri="8a554a3f-f004-48be-864f-61b2757dcdf7"/>
    <ds:schemaRef ds:uri="2f717c7e-8f45-499e-aaa8-a6c2bc4e9c79"/>
    <ds:schemaRef ds:uri="f3d32d1e-308d-4147-889f-7127cebad542"/>
    <ds:schemaRef ds:uri="86b2a474-0e0a-4fda-9b39-c1366785405a"/>
    <ds:schemaRef ds:uri="894bffe2-bba8-4a13-909d-9079c3308bc2"/>
    <ds:schemaRef ds:uri="d28c6b67-0a16-40da-a49d-27b3e63b4b17"/>
  </ds:schemaRefs>
</ds:datastoreItem>
</file>

<file path=customXml/itemProps3.xml><?xml version="1.0" encoding="utf-8"?>
<ds:datastoreItem xmlns:ds="http://schemas.openxmlformats.org/officeDocument/2006/customXml" ds:itemID="{89703BE5-8255-4967-9C8E-6814AB297F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</vt:lpstr>
      <vt:lpstr>Parameters monstervakken</vt:lpstr>
      <vt:lpstr>Toetsingen (BBS)</vt:lpstr>
      <vt:lpstr>Info!Print_Area</vt:lpstr>
      <vt:lpstr>'Parameters monstervakken'!Print_Area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Pachydakis, Markos</dc:creator>
  <cp:keywords/>
  <dc:description/>
  <cp:lastModifiedBy>Andrés Ruiz</cp:lastModifiedBy>
  <cp:revision/>
  <dcterms:created xsi:type="dcterms:W3CDTF">2022-05-30T14:15:01Z</dcterms:created>
  <dcterms:modified xsi:type="dcterms:W3CDTF">2023-11-07T10:36:31Z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0x01010095A908889FEA41B6A083EFAB3E510BAF00602139A77752A34C92CEFFA903AB32F5</vt:lpwstr>
  </property>
  <property fmtid="{D5CDD505-2E9C-101B-9397-08002B2CF9AE}" pid="3" name="MediaServiceImageTags">
    <vt:lpwstr/>
  </property>
  <property fmtid="{D5CDD505-2E9C-101B-9397-08002B2CF9AE}" pid="4" name="SCCountryName">
    <vt:lpwstr>1;#Netherlands|62c46887-0138-4a4d-bd66-a6acc88ef944</vt:lpwstr>
  </property>
  <property fmtid="{D5CDD505-2E9C-101B-9397-08002B2CF9AE}" pid="5" name="SCProjectKeywords">
    <vt:lpwstr/>
  </property>
</Properties>
</file>