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final year project\Review 3\KMEANS\"/>
    </mc:Choice>
  </mc:AlternateContent>
  <bookViews>
    <workbookView minimized="1" xWindow="0" yWindow="0" windowWidth="24000" windowHeight="9600"/>
  </bookViews>
  <sheets>
    <sheet name="Final iteration for combination" sheetId="1" r:id="rId1"/>
    <sheet name="Iterations" sheetId="2" r:id="rId2"/>
  </sheets>
  <definedNames>
    <definedName name="_xlnm._FilterDatabase" localSheetId="0" hidden="1">'Final iteration for combination'!$K$3:$K$9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3" i="2" l="1"/>
  <c r="L33" i="2"/>
  <c r="I33" i="2"/>
  <c r="G33" i="2"/>
  <c r="D32" i="2"/>
  <c r="B32" i="2"/>
  <c r="N21" i="2"/>
  <c r="L21" i="2"/>
  <c r="I20" i="2"/>
  <c r="G20" i="2"/>
  <c r="D21" i="2"/>
  <c r="B21" i="2"/>
  <c r="N8" i="2"/>
  <c r="L8" i="2"/>
  <c r="I9" i="2"/>
  <c r="G9" i="2"/>
  <c r="D9" i="2"/>
  <c r="B9" i="2"/>
  <c r="P39" i="1" l="1"/>
  <c r="P65" i="1"/>
  <c r="P58" i="1"/>
  <c r="P52" i="1"/>
  <c r="P45" i="1"/>
  <c r="P32" i="1"/>
  <c r="P26" i="1"/>
  <c r="P19" i="1"/>
  <c r="P12" i="1"/>
  <c r="O52" i="1"/>
  <c r="O45" i="1"/>
  <c r="O39" i="1"/>
  <c r="O32" i="1"/>
  <c r="O26" i="1"/>
  <c r="O19" i="1"/>
  <c r="O65" i="1"/>
  <c r="O58" i="1"/>
  <c r="O12" i="1"/>
  <c r="H71" i="1" l="1"/>
  <c r="G71" i="1"/>
  <c r="G70" i="1"/>
  <c r="H70" i="1" s="1"/>
  <c r="H69" i="1"/>
  <c r="G69" i="1"/>
  <c r="G68" i="1"/>
  <c r="H68" i="1" s="1"/>
  <c r="H67" i="1"/>
  <c r="G67" i="1"/>
  <c r="G66" i="1"/>
  <c r="H66" i="1" s="1"/>
  <c r="H65" i="1"/>
  <c r="G65" i="1"/>
  <c r="H64" i="1"/>
  <c r="G64" i="1"/>
  <c r="H63" i="1"/>
  <c r="G63" i="1"/>
  <c r="H62" i="1"/>
  <c r="G62" i="1"/>
  <c r="H61" i="1"/>
  <c r="G61" i="1"/>
  <c r="H60" i="1"/>
  <c r="G60" i="1"/>
  <c r="H59" i="1"/>
  <c r="G59" i="1"/>
  <c r="M58" i="1"/>
  <c r="H58" i="1"/>
  <c r="G58" i="1"/>
  <c r="G57" i="1"/>
  <c r="H57" i="1" s="1"/>
  <c r="H56" i="1"/>
  <c r="G56" i="1"/>
  <c r="G55" i="1"/>
  <c r="H55" i="1" s="1"/>
  <c r="H54" i="1"/>
  <c r="G54" i="1"/>
  <c r="G53" i="1"/>
  <c r="H53" i="1" s="1"/>
  <c r="H52" i="1"/>
  <c r="G52" i="1"/>
  <c r="H51" i="1"/>
  <c r="G51" i="1"/>
  <c r="H50" i="1"/>
  <c r="G50" i="1"/>
  <c r="H49" i="1"/>
  <c r="G49" i="1"/>
  <c r="H48" i="1"/>
  <c r="G48" i="1"/>
  <c r="H47" i="1"/>
  <c r="G47" i="1"/>
  <c r="H46" i="1"/>
  <c r="G46" i="1"/>
  <c r="H45" i="1"/>
  <c r="G45" i="1"/>
  <c r="G44" i="1"/>
  <c r="H44" i="1" s="1"/>
  <c r="H43" i="1"/>
  <c r="G43" i="1"/>
  <c r="G42" i="1"/>
  <c r="H42" i="1" s="1"/>
  <c r="H41" i="1"/>
  <c r="G41" i="1"/>
  <c r="G40" i="1"/>
  <c r="H40" i="1" s="1"/>
  <c r="G39" i="1"/>
  <c r="H39" i="1" s="1"/>
  <c r="H38" i="1"/>
  <c r="G38" i="1"/>
  <c r="G37" i="1"/>
  <c r="H37" i="1" s="1"/>
  <c r="H36" i="1"/>
  <c r="G36" i="1"/>
  <c r="G35" i="1"/>
  <c r="H35" i="1" s="1"/>
  <c r="H34" i="1"/>
  <c r="G34" i="1"/>
  <c r="G33" i="1"/>
  <c r="H33" i="1" s="1"/>
  <c r="H32" i="1"/>
  <c r="G32" i="1"/>
  <c r="G31" i="1"/>
  <c r="H31" i="1" s="1"/>
  <c r="H30" i="1"/>
  <c r="G30" i="1"/>
  <c r="G29" i="1"/>
  <c r="H29" i="1" s="1"/>
  <c r="H28" i="1"/>
  <c r="G28" i="1"/>
  <c r="G27" i="1"/>
  <c r="H27" i="1" s="1"/>
  <c r="H26" i="1"/>
  <c r="G26" i="1"/>
  <c r="H25" i="1"/>
  <c r="G25" i="1"/>
  <c r="H24" i="1"/>
  <c r="G24" i="1"/>
  <c r="H23" i="1"/>
  <c r="G23" i="1"/>
  <c r="H22" i="1"/>
  <c r="G22" i="1"/>
  <c r="H21" i="1"/>
  <c r="G21" i="1"/>
  <c r="H20" i="1"/>
  <c r="G20" i="1"/>
  <c r="H19" i="1"/>
  <c r="M19" i="1" s="1"/>
  <c r="G19" i="1"/>
  <c r="G18" i="1"/>
  <c r="H18" i="1" s="1"/>
  <c r="G17" i="1"/>
  <c r="H17" i="1" s="1"/>
  <c r="G16" i="1"/>
  <c r="H16" i="1" s="1"/>
  <c r="H15" i="1"/>
  <c r="G15" i="1"/>
  <c r="G14" i="1"/>
  <c r="H14" i="1" s="1"/>
  <c r="H13" i="1"/>
  <c r="G13" i="1"/>
  <c r="H12" i="1"/>
  <c r="G12" i="1"/>
  <c r="O9" i="1"/>
  <c r="S5" i="1"/>
  <c r="S4" i="1"/>
  <c r="S3" i="1"/>
  <c r="S2" i="1"/>
  <c r="M45" i="1" l="1"/>
  <c r="M52" i="1"/>
  <c r="M26" i="1"/>
  <c r="M12" i="1"/>
  <c r="B77" i="1" s="1"/>
  <c r="M32" i="1"/>
  <c r="M39" i="1"/>
  <c r="M65" i="1"/>
</calcChain>
</file>

<file path=xl/sharedStrings.xml><?xml version="1.0" encoding="utf-8"?>
<sst xmlns="http://schemas.openxmlformats.org/spreadsheetml/2006/main" count="336" uniqueCount="71">
  <si>
    <t>Available vehicles</t>
  </si>
  <si>
    <t>VEHICLE MODEL</t>
  </si>
  <si>
    <t>NUMBER OF VEHICLES</t>
  </si>
  <si>
    <t>FEET</t>
  </si>
  <si>
    <t>Tonnes</t>
  </si>
  <si>
    <t>65 percentage of max capacity</t>
  </si>
  <si>
    <t xml:space="preserve">TATA </t>
  </si>
  <si>
    <t>ULTRA</t>
  </si>
  <si>
    <t xml:space="preserve">ASHOK LEYLAND </t>
  </si>
  <si>
    <t xml:space="preserve"> ECOMET </t>
  </si>
  <si>
    <t xml:space="preserve">BOSS 912 LS </t>
  </si>
  <si>
    <t>18 AND 20</t>
  </si>
  <si>
    <t>LPT 407EXY27</t>
  </si>
  <si>
    <t>Diesel price</t>
  </si>
  <si>
    <t>mileage</t>
  </si>
  <si>
    <t>cost per km in litres</t>
  </si>
  <si>
    <t>Iteration No</t>
  </si>
  <si>
    <t>Clusters</t>
  </si>
  <si>
    <t xml:space="preserve">Shortest Distance </t>
  </si>
  <si>
    <t>Vehicle demand</t>
  </si>
  <si>
    <t>Mileage</t>
  </si>
  <si>
    <t>Liters</t>
  </si>
  <si>
    <t xml:space="preserve">Cost </t>
  </si>
  <si>
    <t>No of vehicles used</t>
  </si>
  <si>
    <t>Sorted cluster</t>
  </si>
  <si>
    <t>Sorted demand</t>
  </si>
  <si>
    <t>Vehicle Capacity in Tonnes</t>
  </si>
  <si>
    <t>Total cost</t>
  </si>
  <si>
    <t>cluster 1</t>
  </si>
  <si>
    <t>cluster 4</t>
  </si>
  <si>
    <t>cluster 2</t>
  </si>
  <si>
    <t>cluster 6</t>
  </si>
  <si>
    <t>cluster 3</t>
  </si>
  <si>
    <t>cluster 7</t>
  </si>
  <si>
    <t>cluster 5</t>
  </si>
  <si>
    <t>it is not suitable since it exeed the vehicle capacity</t>
  </si>
  <si>
    <t>Minimum cost</t>
  </si>
  <si>
    <t xml:space="preserve">Iteration </t>
  </si>
  <si>
    <t>Difference between minimum cost and each iteration</t>
  </si>
  <si>
    <t>3,5</t>
  </si>
  <si>
    <t>Fesible but not optimal</t>
  </si>
  <si>
    <t>1,8,9</t>
  </si>
  <si>
    <t>Efficiency</t>
  </si>
  <si>
    <t xml:space="preserve">Shortest Path </t>
  </si>
  <si>
    <t>demand</t>
  </si>
  <si>
    <t>1,3,2</t>
  </si>
  <si>
    <t>1-4-3-2</t>
  </si>
  <si>
    <t>1-5-4-3-2</t>
  </si>
  <si>
    <t>1,2</t>
  </si>
  <si>
    <t>1-2-5-4-6-3</t>
  </si>
  <si>
    <t>1-7-4-6-5-3-2</t>
  </si>
  <si>
    <t>1-5-2-4-3</t>
  </si>
  <si>
    <t>1-3-4-5-2</t>
  </si>
  <si>
    <t>1-7-5-3-4-6-2</t>
  </si>
  <si>
    <t>1-3-2-4-5</t>
  </si>
  <si>
    <t>1-2-3-4-5</t>
  </si>
  <si>
    <t>1-4-2-3</t>
  </si>
  <si>
    <t>Max demand</t>
  </si>
  <si>
    <t>1-3-6-5-4-2</t>
  </si>
  <si>
    <t>1-2-4-3</t>
  </si>
  <si>
    <t>1-3-5-4-2</t>
  </si>
  <si>
    <t>Iteration 1</t>
  </si>
  <si>
    <t>Total distance</t>
  </si>
  <si>
    <t>Iteration 2</t>
  </si>
  <si>
    <t>Iteration 3</t>
  </si>
  <si>
    <t>Iteration 4</t>
  </si>
  <si>
    <t>Iteration 5</t>
  </si>
  <si>
    <t>Iteration 6</t>
  </si>
  <si>
    <t>Iteration 7</t>
  </si>
  <si>
    <t>Iteration 8</t>
  </si>
  <si>
    <t>Iteration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</si>
</sst>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3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9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Fill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5" xfId="0" applyFont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0" borderId="16" xfId="0" applyFont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9" xfId="0" applyFont="1" applyBorder="1" applyAlignment="1">
      <alignment horizontal="center" vertical="center"/>
    </xf>
    <xf numFmtId="0" fontId="0" fillId="0" borderId="12" xfId="0" applyFont="1" applyFill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0" borderId="16" xfId="0" applyFont="1" applyFill="1" applyBorder="1" applyAlignment="1">
      <alignment horizontal="center"/>
    </xf>
    <xf numFmtId="0" fontId="0" fillId="0" borderId="17" xfId="0" applyFont="1" applyFill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23" xfId="0" applyBorder="1" applyAlignment="1">
      <alignment horizontal="center"/>
    </xf>
    <xf numFmtId="14" fontId="0" fillId="0" borderId="26" xfId="0" applyNumberFormat="1" applyBorder="1" applyAlignment="1">
      <alignment horizontal="center" vertical="center" wrapText="1"/>
    </xf>
    <xf numFmtId="0" fontId="3" fillId="0" borderId="25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27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3" borderId="12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5" borderId="15" xfId="0" applyFont="1" applyFill="1" applyBorder="1" applyAlignment="1">
      <alignment horizontal="center" vertical="center" wrapText="1"/>
    </xf>
    <xf numFmtId="0" fontId="1" fillId="5" borderId="17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78"/>
  <sheetViews>
    <sheetView tabSelected="1" topLeftCell="A34" zoomScale="85" zoomScaleNormal="85" workbookViewId="0">
      <selection activeCell="B79" sqref="B79"/>
    </sheetView>
  </sheetViews>
  <sheetFormatPr defaultRowHeight="15" x14ac:dyDescent="0.25"/>
  <cols>
    <col min="2" max="2" width="12.85546875" customWidth="1"/>
    <col min="3" max="3" width="11.28515625" bestFit="1" customWidth="1"/>
    <col min="4" max="4" width="14.7109375" customWidth="1"/>
    <col min="5" max="5" width="14" customWidth="1"/>
    <col min="6" max="6" width="10.5703125" hidden="1" customWidth="1"/>
    <col min="7" max="8" width="12.28515625" hidden="1" customWidth="1"/>
    <col min="9" max="9" width="16.140625" customWidth="1"/>
    <col min="10" max="10" width="12.42578125" customWidth="1"/>
    <col min="11" max="11" width="16.7109375" customWidth="1"/>
    <col min="12" max="12" width="21.140625" customWidth="1"/>
    <col min="13" max="13" width="12.42578125" bestFit="1" customWidth="1"/>
    <col min="14" max="14" width="20.42578125" bestFit="1" customWidth="1"/>
    <col min="15" max="15" width="37.85546875" customWidth="1"/>
    <col min="16" max="16" width="15.5703125" bestFit="1" customWidth="1"/>
    <col min="17" max="17" width="13.140625" bestFit="1" customWidth="1"/>
    <col min="18" max="18" width="9.42578125" bestFit="1" customWidth="1"/>
    <col min="19" max="19" width="19.42578125" bestFit="1" customWidth="1"/>
    <col min="20" max="20" width="28" bestFit="1" customWidth="1"/>
  </cols>
  <sheetData>
    <row r="1" spans="2:19" ht="37.5" customHeight="1" thickBot="1" x14ac:dyDescent="0.3">
      <c r="N1" s="79" t="s">
        <v>0</v>
      </c>
      <c r="O1" s="48" t="s">
        <v>1</v>
      </c>
      <c r="P1" s="49" t="s">
        <v>2</v>
      </c>
      <c r="Q1" s="49" t="s">
        <v>3</v>
      </c>
      <c r="R1" s="50" t="s">
        <v>4</v>
      </c>
      <c r="S1" s="80" t="s">
        <v>5</v>
      </c>
    </row>
    <row r="2" spans="2:19" ht="18.75" x14ac:dyDescent="0.25">
      <c r="N2" s="83" t="s">
        <v>6</v>
      </c>
      <c r="O2" s="83" t="s">
        <v>7</v>
      </c>
      <c r="P2" s="84">
        <v>1</v>
      </c>
      <c r="Q2" s="83">
        <v>18</v>
      </c>
      <c r="R2" s="84">
        <v>8</v>
      </c>
      <c r="S2" s="83">
        <f>65*R2/100</f>
        <v>5.2</v>
      </c>
    </row>
    <row r="3" spans="2:19" ht="18.75" x14ac:dyDescent="0.25">
      <c r="N3" s="85" t="s">
        <v>8</v>
      </c>
      <c r="O3" s="85" t="s">
        <v>9</v>
      </c>
      <c r="P3" s="86">
        <v>1</v>
      </c>
      <c r="Q3" s="85">
        <v>18</v>
      </c>
      <c r="R3" s="86">
        <v>10.9</v>
      </c>
      <c r="S3" s="85">
        <f t="shared" ref="S3:S5" si="0">65*R3/100</f>
        <v>7.085</v>
      </c>
    </row>
    <row r="4" spans="2:19" ht="18.75" x14ac:dyDescent="0.25">
      <c r="N4" s="85" t="s">
        <v>8</v>
      </c>
      <c r="O4" s="85" t="s">
        <v>10</v>
      </c>
      <c r="P4" s="86">
        <v>2</v>
      </c>
      <c r="Q4" s="85" t="s">
        <v>11</v>
      </c>
      <c r="R4" s="86">
        <v>10.7</v>
      </c>
      <c r="S4" s="85">
        <f t="shared" si="0"/>
        <v>6.9550000000000001</v>
      </c>
    </row>
    <row r="5" spans="2:19" ht="19.5" thickBot="1" x14ac:dyDescent="0.3">
      <c r="N5" s="87" t="s">
        <v>6</v>
      </c>
      <c r="O5" s="87" t="s">
        <v>12</v>
      </c>
      <c r="P5" s="88">
        <v>3</v>
      </c>
      <c r="Q5" s="87">
        <v>14</v>
      </c>
      <c r="R5" s="88">
        <v>6.9</v>
      </c>
      <c r="S5" s="87">
        <f t="shared" si="0"/>
        <v>4.4850000000000003</v>
      </c>
    </row>
    <row r="6" spans="2:19" ht="15.75" thickBot="1" x14ac:dyDescent="0.3">
      <c r="N6" s="2"/>
    </row>
    <row r="7" spans="2:19" ht="19.5" thickBot="1" x14ac:dyDescent="0.3">
      <c r="N7" s="51" t="s">
        <v>13</v>
      </c>
      <c r="O7" s="55">
        <v>94.33</v>
      </c>
    </row>
    <row r="8" spans="2:19" ht="19.5" thickBot="1" x14ac:dyDescent="0.3">
      <c r="N8" s="51" t="s">
        <v>14</v>
      </c>
      <c r="O8" s="55">
        <v>5.931</v>
      </c>
    </row>
    <row r="9" spans="2:19" ht="38.25" thickBot="1" x14ac:dyDescent="0.3">
      <c r="N9" s="51" t="s">
        <v>15</v>
      </c>
      <c r="O9" s="55">
        <f>1/O8*O7</f>
        <v>15.904569212611701</v>
      </c>
    </row>
    <row r="10" spans="2:19" ht="7.5" customHeight="1" thickBot="1" x14ac:dyDescent="0.3">
      <c r="C10" s="2"/>
      <c r="D10" s="2"/>
      <c r="E10" s="2"/>
      <c r="F10" s="2"/>
      <c r="G10" s="2"/>
      <c r="H10" s="2"/>
      <c r="I10" s="2"/>
      <c r="J10" s="2"/>
      <c r="K10" s="2"/>
    </row>
    <row r="11" spans="2:19" ht="39" customHeight="1" thickBot="1" x14ac:dyDescent="0.3">
      <c r="B11" s="3" t="s">
        <v>16</v>
      </c>
      <c r="C11" s="3" t="s">
        <v>17</v>
      </c>
      <c r="D11" s="1" t="s">
        <v>18</v>
      </c>
      <c r="E11" s="3" t="s">
        <v>19</v>
      </c>
      <c r="F11" s="4" t="s">
        <v>20</v>
      </c>
      <c r="G11" s="5" t="s">
        <v>21</v>
      </c>
      <c r="H11" s="5" t="s">
        <v>22</v>
      </c>
      <c r="I11" s="3" t="s">
        <v>23</v>
      </c>
      <c r="J11" s="3" t="s">
        <v>24</v>
      </c>
      <c r="K11" s="1" t="s">
        <v>25</v>
      </c>
      <c r="L11" s="4" t="s">
        <v>26</v>
      </c>
      <c r="M11" s="3" t="s">
        <v>27</v>
      </c>
      <c r="N11" s="3" t="s">
        <v>16</v>
      </c>
      <c r="O11" s="7" t="s">
        <v>38</v>
      </c>
      <c r="P11" s="7" t="s">
        <v>42</v>
      </c>
    </row>
    <row r="12" spans="2:19" x14ac:dyDescent="0.25">
      <c r="B12" s="91">
        <v>1</v>
      </c>
      <c r="C12" s="8" t="s">
        <v>28</v>
      </c>
      <c r="D12" s="9">
        <v>448.37</v>
      </c>
      <c r="E12" s="10">
        <v>643.95000000000005</v>
      </c>
      <c r="F12" s="9">
        <v>5.931</v>
      </c>
      <c r="G12" s="9">
        <f t="shared" ref="G12:G31" si="1">D12/F12</f>
        <v>75.597706963412577</v>
      </c>
      <c r="H12" s="11">
        <f t="shared" ref="H12:H43" si="2">G12*$O$7</f>
        <v>7131.1316978587083</v>
      </c>
      <c r="I12" s="91">
        <v>7</v>
      </c>
      <c r="J12" s="8" t="s">
        <v>29</v>
      </c>
      <c r="K12" s="12">
        <v>6528.6299999999992</v>
      </c>
      <c r="L12" s="9">
        <v>7.085</v>
      </c>
      <c r="M12" s="110">
        <f>SUM(H12:H18)</f>
        <v>42685.795695515088</v>
      </c>
      <c r="N12" s="91">
        <v>1</v>
      </c>
      <c r="O12" s="91">
        <f>M12-$B$77</f>
        <v>6811.29128813016</v>
      </c>
      <c r="P12" s="113">
        <f>($B$77/M12)*100</f>
        <v>84.043190065575359</v>
      </c>
    </row>
    <row r="13" spans="2:19" x14ac:dyDescent="0.25">
      <c r="B13" s="89"/>
      <c r="C13" s="8" t="s">
        <v>30</v>
      </c>
      <c r="D13" s="8">
        <v>400.67</v>
      </c>
      <c r="E13" s="13">
        <v>382.6</v>
      </c>
      <c r="F13" s="8">
        <v>5.931</v>
      </c>
      <c r="G13" s="8">
        <f t="shared" si="1"/>
        <v>67.555218344292697</v>
      </c>
      <c r="H13" s="14">
        <f t="shared" si="2"/>
        <v>6372.4837464171296</v>
      </c>
      <c r="I13" s="89"/>
      <c r="J13" s="8" t="s">
        <v>31</v>
      </c>
      <c r="K13" s="12">
        <v>5147.07</v>
      </c>
      <c r="L13" s="8">
        <v>6.9550000000000001</v>
      </c>
      <c r="M13" s="111"/>
      <c r="N13" s="89"/>
      <c r="O13" s="89"/>
      <c r="P13" s="114"/>
    </row>
    <row r="14" spans="2:19" x14ac:dyDescent="0.25">
      <c r="B14" s="89"/>
      <c r="C14" s="8" t="s">
        <v>32</v>
      </c>
      <c r="D14" s="8">
        <v>426.2</v>
      </c>
      <c r="E14" s="13">
        <v>4153.59</v>
      </c>
      <c r="F14" s="8">
        <v>5.931</v>
      </c>
      <c r="G14" s="8">
        <f t="shared" si="1"/>
        <v>71.859720114651822</v>
      </c>
      <c r="H14" s="14">
        <f t="shared" si="2"/>
        <v>6778.5273984151063</v>
      </c>
      <c r="I14" s="89"/>
      <c r="J14" s="8" t="s">
        <v>32</v>
      </c>
      <c r="K14" s="12">
        <v>4153.59</v>
      </c>
      <c r="L14" s="8">
        <v>6.9550000000000001</v>
      </c>
      <c r="M14" s="111"/>
      <c r="N14" s="89"/>
      <c r="O14" s="89"/>
      <c r="P14" s="114"/>
    </row>
    <row r="15" spans="2:19" x14ac:dyDescent="0.25">
      <c r="B15" s="89"/>
      <c r="C15" s="8" t="s">
        <v>29</v>
      </c>
      <c r="D15" s="8">
        <v>512.27997000000005</v>
      </c>
      <c r="E15" s="13">
        <v>6528.6299999999992</v>
      </c>
      <c r="F15" s="8">
        <v>5.931</v>
      </c>
      <c r="G15" s="8">
        <f t="shared" si="1"/>
        <v>86.373287809812851</v>
      </c>
      <c r="H15" s="14">
        <f t="shared" si="2"/>
        <v>8147.5922390996457</v>
      </c>
      <c r="I15" s="89"/>
      <c r="J15" s="8" t="s">
        <v>33</v>
      </c>
      <c r="K15" s="12">
        <v>2449.018</v>
      </c>
      <c r="L15" s="8">
        <v>5.2</v>
      </c>
      <c r="M15" s="111"/>
      <c r="N15" s="89"/>
      <c r="O15" s="89"/>
      <c r="P15" s="114"/>
    </row>
    <row r="16" spans="2:19" x14ac:dyDescent="0.25">
      <c r="B16" s="89"/>
      <c r="C16" s="8" t="s">
        <v>34</v>
      </c>
      <c r="D16" s="8">
        <v>338.87</v>
      </c>
      <c r="E16" s="13">
        <v>1536.6499999999999</v>
      </c>
      <c r="F16" s="8">
        <v>5.931</v>
      </c>
      <c r="G16" s="8">
        <f t="shared" si="1"/>
        <v>57.135390322036756</v>
      </c>
      <c r="H16" s="14">
        <f t="shared" si="2"/>
        <v>5389.5813690777268</v>
      </c>
      <c r="I16" s="89"/>
      <c r="J16" s="8" t="s">
        <v>34</v>
      </c>
      <c r="K16" s="12">
        <v>1536.6499999999999</v>
      </c>
      <c r="L16" s="8">
        <v>4.4850000000000003</v>
      </c>
      <c r="M16" s="111"/>
      <c r="N16" s="89"/>
      <c r="O16" s="89"/>
      <c r="P16" s="114"/>
    </row>
    <row r="17" spans="1:16" x14ac:dyDescent="0.25">
      <c r="B17" s="89"/>
      <c r="C17" s="8" t="s">
        <v>31</v>
      </c>
      <c r="D17" s="8">
        <v>279.08999999999997</v>
      </c>
      <c r="E17" s="13">
        <v>5147.07</v>
      </c>
      <c r="F17" s="8">
        <v>5.931</v>
      </c>
      <c r="G17" s="8">
        <f t="shared" si="1"/>
        <v>47.056145675265547</v>
      </c>
      <c r="H17" s="14">
        <f t="shared" si="2"/>
        <v>4438.8062215477994</v>
      </c>
      <c r="I17" s="89"/>
      <c r="J17" s="8" t="s">
        <v>28</v>
      </c>
      <c r="K17" s="12">
        <v>643.95000000000005</v>
      </c>
      <c r="L17" s="8">
        <v>4.4850000000000003</v>
      </c>
      <c r="M17" s="111"/>
      <c r="N17" s="89"/>
      <c r="O17" s="89"/>
      <c r="P17" s="114"/>
    </row>
    <row r="18" spans="1:16" ht="15.75" thickBot="1" x14ac:dyDescent="0.3">
      <c r="B18" s="90"/>
      <c r="C18" s="15" t="s">
        <v>33</v>
      </c>
      <c r="D18" s="15">
        <v>278.39</v>
      </c>
      <c r="E18" s="16">
        <v>2449.018</v>
      </c>
      <c r="F18" s="15">
        <v>5.931</v>
      </c>
      <c r="G18" s="15">
        <f t="shared" si="1"/>
        <v>46.938121733265888</v>
      </c>
      <c r="H18" s="17">
        <f t="shared" si="2"/>
        <v>4427.6730230989715</v>
      </c>
      <c r="I18" s="90"/>
      <c r="J18" s="15" t="s">
        <v>30</v>
      </c>
      <c r="K18" s="12">
        <v>382.6</v>
      </c>
      <c r="L18" s="15">
        <v>4.4850000000000003</v>
      </c>
      <c r="M18" s="112"/>
      <c r="N18" s="90"/>
      <c r="O18" s="90"/>
      <c r="P18" s="115"/>
    </row>
    <row r="19" spans="1:16" x14ac:dyDescent="0.25">
      <c r="B19" s="91">
        <v>2</v>
      </c>
      <c r="C19" s="18" t="s">
        <v>28</v>
      </c>
      <c r="D19" s="9">
        <v>610.38</v>
      </c>
      <c r="E19" s="19">
        <v>1026.5500000000002</v>
      </c>
      <c r="F19" s="20">
        <v>5.931</v>
      </c>
      <c r="G19" s="11">
        <f t="shared" si="1"/>
        <v>102.91350531107739</v>
      </c>
      <c r="H19" s="9">
        <f t="shared" si="2"/>
        <v>9707.8309559939298</v>
      </c>
      <c r="I19" s="91">
        <v>7</v>
      </c>
      <c r="J19" s="21" t="s">
        <v>29</v>
      </c>
      <c r="K19" s="22">
        <v>8065.2799999999988</v>
      </c>
      <c r="L19" s="97" t="s">
        <v>35</v>
      </c>
      <c r="M19" s="92">
        <f>SUM(H19:H25)</f>
        <v>39804.0463227449</v>
      </c>
      <c r="N19" s="91">
        <v>2</v>
      </c>
      <c r="O19" s="91">
        <f>M19-$B$77</f>
        <v>3929.5419153599723</v>
      </c>
      <c r="P19" s="116">
        <f>($B$77/M19)*100</f>
        <v>90.127782779926704</v>
      </c>
    </row>
    <row r="20" spans="1:16" x14ac:dyDescent="0.25">
      <c r="B20" s="89"/>
      <c r="C20" s="23" t="s">
        <v>30</v>
      </c>
      <c r="D20" s="8">
        <v>249.75</v>
      </c>
      <c r="E20" s="24">
        <v>1050.05</v>
      </c>
      <c r="F20" s="25">
        <v>5.931</v>
      </c>
      <c r="G20" s="14">
        <f t="shared" si="1"/>
        <v>42.1092564491654</v>
      </c>
      <c r="H20" s="8">
        <f t="shared" si="2"/>
        <v>3972.166160849772</v>
      </c>
      <c r="I20" s="89"/>
      <c r="J20" s="26" t="s">
        <v>34</v>
      </c>
      <c r="K20" s="26">
        <v>5147.07</v>
      </c>
      <c r="L20" s="98"/>
      <c r="M20" s="93"/>
      <c r="N20" s="89"/>
      <c r="O20" s="89"/>
      <c r="P20" s="117"/>
    </row>
    <row r="21" spans="1:16" x14ac:dyDescent="0.25">
      <c r="B21" s="89"/>
      <c r="C21" s="23" t="s">
        <v>32</v>
      </c>
      <c r="D21" s="8">
        <v>314.44997999999998</v>
      </c>
      <c r="E21" s="24">
        <v>3103.54</v>
      </c>
      <c r="F21" s="25">
        <v>5.931</v>
      </c>
      <c r="G21" s="14">
        <f t="shared" si="1"/>
        <v>53.018037430450171</v>
      </c>
      <c r="H21" s="8">
        <f t="shared" si="2"/>
        <v>5001.1914708143649</v>
      </c>
      <c r="I21" s="89"/>
      <c r="J21" s="26" t="s">
        <v>32</v>
      </c>
      <c r="K21" s="26">
        <v>3103.54</v>
      </c>
      <c r="L21" s="98"/>
      <c r="M21" s="93"/>
      <c r="N21" s="89"/>
      <c r="O21" s="89"/>
      <c r="P21" s="117"/>
    </row>
    <row r="22" spans="1:16" x14ac:dyDescent="0.25">
      <c r="A22" s="2"/>
      <c r="B22" s="89"/>
      <c r="C22" s="23" t="s">
        <v>29</v>
      </c>
      <c r="D22" s="8">
        <v>563.70996000000002</v>
      </c>
      <c r="E22" s="24">
        <v>8065.2799999999988</v>
      </c>
      <c r="F22" s="25">
        <v>5.931</v>
      </c>
      <c r="G22" s="14">
        <f t="shared" si="1"/>
        <v>95.044673748103193</v>
      </c>
      <c r="H22" s="8">
        <f t="shared" si="2"/>
        <v>8965.5640746585741</v>
      </c>
      <c r="I22" s="89"/>
      <c r="J22" s="26" t="s">
        <v>31</v>
      </c>
      <c r="K22" s="26">
        <v>1958.1180000000002</v>
      </c>
      <c r="L22" s="98"/>
      <c r="M22" s="93"/>
      <c r="N22" s="89"/>
      <c r="O22" s="89"/>
      <c r="P22" s="117"/>
    </row>
    <row r="23" spans="1:16" x14ac:dyDescent="0.25">
      <c r="A23" s="2"/>
      <c r="B23" s="89"/>
      <c r="C23" s="23" t="s">
        <v>34</v>
      </c>
      <c r="D23" s="8">
        <v>279.08999999999997</v>
      </c>
      <c r="E23" s="24">
        <v>5147.07</v>
      </c>
      <c r="F23" s="25">
        <v>5.931</v>
      </c>
      <c r="G23" s="14">
        <f t="shared" si="1"/>
        <v>47.056145675265547</v>
      </c>
      <c r="H23" s="8">
        <f t="shared" si="2"/>
        <v>4438.8062215477994</v>
      </c>
      <c r="I23" s="89"/>
      <c r="J23" s="26" t="s">
        <v>30</v>
      </c>
      <c r="K23" s="26">
        <v>1050.05</v>
      </c>
      <c r="L23" s="98"/>
      <c r="M23" s="93"/>
      <c r="N23" s="89"/>
      <c r="O23" s="89"/>
      <c r="P23" s="117"/>
    </row>
    <row r="24" spans="1:16" x14ac:dyDescent="0.25">
      <c r="A24" s="2"/>
      <c r="B24" s="89"/>
      <c r="C24" s="23" t="s">
        <v>31</v>
      </c>
      <c r="D24" s="8">
        <v>340.12</v>
      </c>
      <c r="E24" s="24">
        <v>1958.1180000000002</v>
      </c>
      <c r="F24" s="25">
        <v>5.931</v>
      </c>
      <c r="G24" s="14">
        <f t="shared" si="1"/>
        <v>57.346147361321869</v>
      </c>
      <c r="H24" s="8">
        <f t="shared" si="2"/>
        <v>5409.4620805934919</v>
      </c>
      <c r="I24" s="89"/>
      <c r="J24" s="26" t="s">
        <v>28</v>
      </c>
      <c r="K24" s="26">
        <v>1026.5500000000002</v>
      </c>
      <c r="L24" s="98"/>
      <c r="M24" s="93"/>
      <c r="N24" s="89"/>
      <c r="O24" s="89"/>
      <c r="P24" s="117"/>
    </row>
    <row r="25" spans="1:16" ht="15.75" thickBot="1" x14ac:dyDescent="0.3">
      <c r="A25" s="2"/>
      <c r="B25" s="90"/>
      <c r="C25" s="23" t="s">
        <v>33</v>
      </c>
      <c r="D25" s="15">
        <v>145.18</v>
      </c>
      <c r="E25" s="27">
        <v>490.9</v>
      </c>
      <c r="F25" s="28">
        <v>5.931</v>
      </c>
      <c r="G25" s="17">
        <f t="shared" si="1"/>
        <v>24.478165570730063</v>
      </c>
      <c r="H25" s="15">
        <f t="shared" si="2"/>
        <v>2309.0253582869668</v>
      </c>
      <c r="I25" s="90"/>
      <c r="J25" s="29" t="s">
        <v>33</v>
      </c>
      <c r="K25" s="29">
        <v>490.9</v>
      </c>
      <c r="L25" s="99"/>
      <c r="M25" s="93"/>
      <c r="N25" s="90"/>
      <c r="O25" s="90"/>
      <c r="P25" s="118"/>
    </row>
    <row r="26" spans="1:16" x14ac:dyDescent="0.25">
      <c r="A26" s="2"/>
      <c r="B26" s="91">
        <v>3</v>
      </c>
      <c r="C26" s="21" t="s">
        <v>28</v>
      </c>
      <c r="D26" s="30">
        <v>451.79</v>
      </c>
      <c r="E26" s="31">
        <v>1694</v>
      </c>
      <c r="F26" s="9">
        <v>5.931</v>
      </c>
      <c r="G26" s="9">
        <f t="shared" si="1"/>
        <v>76.174338222896651</v>
      </c>
      <c r="H26" s="14">
        <f t="shared" si="2"/>
        <v>7185.5253245658414</v>
      </c>
      <c r="I26" s="91">
        <v>6</v>
      </c>
      <c r="J26" s="9" t="s">
        <v>30</v>
      </c>
      <c r="K26" s="9">
        <v>6911.23</v>
      </c>
      <c r="L26" s="8">
        <v>7.085</v>
      </c>
      <c r="M26" s="100">
        <f>SUM(H26:H31)</f>
        <v>35874.504407384928</v>
      </c>
      <c r="N26" s="103">
        <v>3</v>
      </c>
      <c r="O26" s="91">
        <f>M26-$B$77</f>
        <v>0</v>
      </c>
      <c r="P26" s="113">
        <f>($B$77/M26)*100</f>
        <v>100</v>
      </c>
    </row>
    <row r="27" spans="1:16" x14ac:dyDescent="0.25">
      <c r="A27" s="2"/>
      <c r="B27" s="89"/>
      <c r="C27" s="26" t="s">
        <v>30</v>
      </c>
      <c r="D27" s="30">
        <v>593.01995999999997</v>
      </c>
      <c r="E27" s="32">
        <v>6911.23</v>
      </c>
      <c r="F27" s="8">
        <v>5.931</v>
      </c>
      <c r="G27" s="8">
        <f t="shared" si="1"/>
        <v>99.986504805260495</v>
      </c>
      <c r="H27" s="14">
        <f t="shared" si="2"/>
        <v>9431.7269982802227</v>
      </c>
      <c r="I27" s="89"/>
      <c r="J27" s="8" t="s">
        <v>34</v>
      </c>
      <c r="K27" s="8">
        <v>5147.07</v>
      </c>
      <c r="L27" s="8">
        <v>6.9550000000000001</v>
      </c>
      <c r="M27" s="101"/>
      <c r="N27" s="104"/>
      <c r="O27" s="89"/>
      <c r="P27" s="114"/>
    </row>
    <row r="28" spans="1:16" x14ac:dyDescent="0.25">
      <c r="A28" s="2"/>
      <c r="B28" s="89"/>
      <c r="C28" s="26" t="s">
        <v>32</v>
      </c>
      <c r="D28" s="30">
        <v>314.44997999999998</v>
      </c>
      <c r="E28" s="32">
        <v>3103.54</v>
      </c>
      <c r="F28" s="8">
        <v>5.931</v>
      </c>
      <c r="G28" s="8">
        <f t="shared" si="1"/>
        <v>53.018037430450171</v>
      </c>
      <c r="H28" s="14">
        <f t="shared" si="2"/>
        <v>5001.1914708143649</v>
      </c>
      <c r="I28" s="89"/>
      <c r="J28" s="8" t="s">
        <v>32</v>
      </c>
      <c r="K28" s="8">
        <v>3103.54</v>
      </c>
      <c r="L28" s="8">
        <v>5.2</v>
      </c>
      <c r="M28" s="101"/>
      <c r="N28" s="104"/>
      <c r="O28" s="89"/>
      <c r="P28" s="114"/>
    </row>
    <row r="29" spans="1:16" x14ac:dyDescent="0.25">
      <c r="B29" s="89"/>
      <c r="C29" s="26" t="s">
        <v>29</v>
      </c>
      <c r="D29" s="30">
        <v>338.87</v>
      </c>
      <c r="E29" s="32">
        <v>1536.6499999999999</v>
      </c>
      <c r="F29" s="8">
        <v>5.931</v>
      </c>
      <c r="G29" s="8">
        <f t="shared" si="1"/>
        <v>57.135390322036756</v>
      </c>
      <c r="H29" s="14">
        <f t="shared" si="2"/>
        <v>5389.5813690777268</v>
      </c>
      <c r="I29" s="89"/>
      <c r="J29" s="8" t="s">
        <v>31</v>
      </c>
      <c r="K29" s="8">
        <v>2449.018</v>
      </c>
      <c r="L29" s="8">
        <v>4.4850000000000003</v>
      </c>
      <c r="M29" s="101"/>
      <c r="N29" s="104"/>
      <c r="O29" s="89"/>
      <c r="P29" s="114"/>
    </row>
    <row r="30" spans="1:16" x14ac:dyDescent="0.25">
      <c r="B30" s="89"/>
      <c r="C30" s="26" t="s">
        <v>34</v>
      </c>
      <c r="D30" s="33">
        <v>279.08999999999997</v>
      </c>
      <c r="E30" s="32">
        <v>5147.07</v>
      </c>
      <c r="F30" s="8">
        <v>5.931</v>
      </c>
      <c r="G30" s="8">
        <f t="shared" si="1"/>
        <v>47.056145675265547</v>
      </c>
      <c r="H30" s="14">
        <f t="shared" si="2"/>
        <v>4438.8062215477994</v>
      </c>
      <c r="I30" s="89"/>
      <c r="J30" s="8" t="s">
        <v>28</v>
      </c>
      <c r="K30" s="8">
        <v>1694</v>
      </c>
      <c r="L30" s="8">
        <v>4.4850000000000003</v>
      </c>
      <c r="M30" s="101"/>
      <c r="N30" s="104"/>
      <c r="O30" s="89"/>
      <c r="P30" s="114"/>
    </row>
    <row r="31" spans="1:16" ht="15.75" thickBot="1" x14ac:dyDescent="0.3">
      <c r="B31" s="90"/>
      <c r="C31" s="29" t="s">
        <v>31</v>
      </c>
      <c r="D31" s="34">
        <v>278.39</v>
      </c>
      <c r="E31" s="35">
        <v>2449.018</v>
      </c>
      <c r="F31" s="8">
        <v>5.931</v>
      </c>
      <c r="G31" s="8">
        <f t="shared" si="1"/>
        <v>46.938121733265888</v>
      </c>
      <c r="H31" s="14">
        <f t="shared" si="2"/>
        <v>4427.6730230989715</v>
      </c>
      <c r="I31" s="90"/>
      <c r="J31" s="15" t="s">
        <v>29</v>
      </c>
      <c r="K31" s="8">
        <v>1536.6499999999999</v>
      </c>
      <c r="L31" s="15">
        <v>4.4850000000000003</v>
      </c>
      <c r="M31" s="102"/>
      <c r="N31" s="105"/>
      <c r="O31" s="90"/>
      <c r="P31" s="115"/>
    </row>
    <row r="32" spans="1:16" x14ac:dyDescent="0.25">
      <c r="B32" s="95">
        <v>4</v>
      </c>
      <c r="C32" s="9" t="s">
        <v>28</v>
      </c>
      <c r="D32" s="14">
        <v>610.38</v>
      </c>
      <c r="E32" s="36">
        <v>1026.5500000000002</v>
      </c>
      <c r="F32" s="9">
        <v>5.931</v>
      </c>
      <c r="G32" s="9">
        <f t="shared" ref="G32:G71" si="3">D32/F32</f>
        <v>102.91350531107739</v>
      </c>
      <c r="H32" s="20">
        <f t="shared" si="2"/>
        <v>9707.8309559939298</v>
      </c>
      <c r="I32" s="91">
        <v>7</v>
      </c>
      <c r="J32" s="9" t="s">
        <v>34</v>
      </c>
      <c r="K32" s="37">
        <v>8065.2799999999988</v>
      </c>
      <c r="L32" s="107" t="s">
        <v>35</v>
      </c>
      <c r="M32" s="92">
        <f>SUM(H32:H38)</f>
        <v>39052.714632186813</v>
      </c>
      <c r="N32" s="91">
        <v>4</v>
      </c>
      <c r="O32" s="91">
        <f>M32-$B$77</f>
        <v>3178.2102248018855</v>
      </c>
      <c r="P32" s="116">
        <f>($B$77/M32)*100</f>
        <v>91.861743147088575</v>
      </c>
    </row>
    <row r="33" spans="2:16" x14ac:dyDescent="0.25">
      <c r="B33" s="96"/>
      <c r="C33" s="8" t="s">
        <v>30</v>
      </c>
      <c r="D33" s="14">
        <v>249.75</v>
      </c>
      <c r="E33" s="38">
        <v>1050.05</v>
      </c>
      <c r="F33" s="8">
        <v>5.931</v>
      </c>
      <c r="G33" s="8">
        <f t="shared" si="3"/>
        <v>42.1092564491654</v>
      </c>
      <c r="H33" s="25">
        <f t="shared" si="2"/>
        <v>3972.166160849772</v>
      </c>
      <c r="I33" s="89"/>
      <c r="J33" s="8" t="s">
        <v>31</v>
      </c>
      <c r="K33" s="8">
        <v>5147.07</v>
      </c>
      <c r="L33" s="108"/>
      <c r="M33" s="93"/>
      <c r="N33" s="89"/>
      <c r="O33" s="89"/>
      <c r="P33" s="117"/>
    </row>
    <row r="34" spans="2:16" x14ac:dyDescent="0.25">
      <c r="B34" s="96"/>
      <c r="C34" s="8" t="s">
        <v>32</v>
      </c>
      <c r="D34" s="14">
        <v>237.70999</v>
      </c>
      <c r="E34" s="38">
        <v>2006.02</v>
      </c>
      <c r="F34" s="8">
        <v>5.931</v>
      </c>
      <c r="G34" s="8">
        <f t="shared" si="3"/>
        <v>40.079242960714886</v>
      </c>
      <c r="H34" s="25">
        <f t="shared" si="2"/>
        <v>3780.6749884842352</v>
      </c>
      <c r="I34" s="89"/>
      <c r="J34" s="8" t="s">
        <v>33</v>
      </c>
      <c r="K34" s="8">
        <v>2449.018</v>
      </c>
      <c r="L34" s="108"/>
      <c r="M34" s="93"/>
      <c r="N34" s="89"/>
      <c r="O34" s="89"/>
      <c r="P34" s="117"/>
    </row>
    <row r="35" spans="2:16" x14ac:dyDescent="0.25">
      <c r="B35" s="96"/>
      <c r="C35" s="8" t="s">
        <v>29</v>
      </c>
      <c r="D35" s="14">
        <v>236.41</v>
      </c>
      <c r="E35" s="38">
        <v>1097.52</v>
      </c>
      <c r="F35" s="8">
        <v>5.931</v>
      </c>
      <c r="G35" s="8">
        <f t="shared" si="3"/>
        <v>39.860057325914681</v>
      </c>
      <c r="H35" s="25">
        <f t="shared" si="2"/>
        <v>3759.999207553532</v>
      </c>
      <c r="I35" s="89"/>
      <c r="J35" s="8" t="s">
        <v>32</v>
      </c>
      <c r="K35" s="8">
        <v>2006.02</v>
      </c>
      <c r="L35" s="108"/>
      <c r="M35" s="93"/>
      <c r="N35" s="89"/>
      <c r="O35" s="89"/>
      <c r="P35" s="117"/>
    </row>
    <row r="36" spans="2:16" x14ac:dyDescent="0.25">
      <c r="B36" s="96"/>
      <c r="C36" s="8" t="s">
        <v>34</v>
      </c>
      <c r="D36" s="14">
        <v>563.70996000000002</v>
      </c>
      <c r="E36" s="38">
        <v>8065.2799999999988</v>
      </c>
      <c r="F36" s="8">
        <v>5.931</v>
      </c>
      <c r="G36" s="8">
        <f t="shared" si="3"/>
        <v>95.044673748103193</v>
      </c>
      <c r="H36" s="25">
        <f t="shared" si="2"/>
        <v>8965.5640746585741</v>
      </c>
      <c r="I36" s="89"/>
      <c r="J36" s="8" t="s">
        <v>29</v>
      </c>
      <c r="K36" s="8">
        <v>1097.52</v>
      </c>
      <c r="L36" s="108"/>
      <c r="M36" s="93"/>
      <c r="N36" s="89"/>
      <c r="O36" s="89"/>
      <c r="P36" s="117"/>
    </row>
    <row r="37" spans="2:16" x14ac:dyDescent="0.25">
      <c r="B37" s="96"/>
      <c r="C37" s="8" t="s">
        <v>31</v>
      </c>
      <c r="D37" s="14">
        <v>279.08999999999997</v>
      </c>
      <c r="E37" s="38">
        <v>5147.07</v>
      </c>
      <c r="F37" s="8">
        <v>5.931</v>
      </c>
      <c r="G37" s="8">
        <f t="shared" si="3"/>
        <v>47.056145675265547</v>
      </c>
      <c r="H37" s="25">
        <f t="shared" si="2"/>
        <v>4438.8062215477994</v>
      </c>
      <c r="I37" s="89"/>
      <c r="J37" s="8" t="s">
        <v>30</v>
      </c>
      <c r="K37" s="8">
        <v>1050.05</v>
      </c>
      <c r="L37" s="108"/>
      <c r="M37" s="93"/>
      <c r="N37" s="89"/>
      <c r="O37" s="89"/>
      <c r="P37" s="117"/>
    </row>
    <row r="38" spans="2:16" ht="15.75" thickBot="1" x14ac:dyDescent="0.3">
      <c r="B38" s="106"/>
      <c r="C38" s="15" t="s">
        <v>33</v>
      </c>
      <c r="D38" s="14">
        <v>278.39</v>
      </c>
      <c r="E38" s="39">
        <v>2449.018</v>
      </c>
      <c r="F38" s="15">
        <v>5.931</v>
      </c>
      <c r="G38" s="15">
        <f t="shared" si="3"/>
        <v>46.938121733265888</v>
      </c>
      <c r="H38" s="25">
        <f t="shared" si="2"/>
        <v>4427.6730230989715</v>
      </c>
      <c r="I38" s="90"/>
      <c r="J38" s="8" t="s">
        <v>28</v>
      </c>
      <c r="K38" s="15">
        <v>1026.5500000000002</v>
      </c>
      <c r="L38" s="109"/>
      <c r="M38" s="94"/>
      <c r="N38" s="90"/>
      <c r="O38" s="90"/>
      <c r="P38" s="118"/>
    </row>
    <row r="39" spans="2:16" x14ac:dyDescent="0.25">
      <c r="B39" s="91">
        <v>5</v>
      </c>
      <c r="C39" s="9" t="s">
        <v>28</v>
      </c>
      <c r="D39" s="9">
        <v>451.79</v>
      </c>
      <c r="E39" s="36">
        <v>643.95000000000005</v>
      </c>
      <c r="F39" s="23">
        <v>5.931</v>
      </c>
      <c r="G39" s="9">
        <f t="shared" si="3"/>
        <v>76.174338222896651</v>
      </c>
      <c r="H39" s="9">
        <f t="shared" si="2"/>
        <v>7185.5253245658414</v>
      </c>
      <c r="I39" s="91">
        <v>6</v>
      </c>
      <c r="J39" s="9" t="s">
        <v>30</v>
      </c>
      <c r="K39" s="20">
        <v>6911.23</v>
      </c>
      <c r="L39" s="8">
        <v>7.085</v>
      </c>
      <c r="M39" s="100">
        <f>SUM(H39:H44)</f>
        <v>35874.504407384928</v>
      </c>
      <c r="N39" s="103">
        <v>5</v>
      </c>
      <c r="O39" s="91">
        <f>M39-$B$77</f>
        <v>0</v>
      </c>
      <c r="P39" s="113">
        <f>($B$77/M39)*100</f>
        <v>100</v>
      </c>
    </row>
    <row r="40" spans="2:16" x14ac:dyDescent="0.25">
      <c r="B40" s="89"/>
      <c r="C40" s="8" t="s">
        <v>30</v>
      </c>
      <c r="D40" s="8">
        <v>593.01995999999997</v>
      </c>
      <c r="E40" s="38">
        <v>6911.23</v>
      </c>
      <c r="F40" s="23">
        <v>5.931</v>
      </c>
      <c r="G40" s="8">
        <f t="shared" si="3"/>
        <v>99.986504805260495</v>
      </c>
      <c r="H40" s="8">
        <f t="shared" si="2"/>
        <v>9431.7269982802227</v>
      </c>
      <c r="I40" s="89"/>
      <c r="J40" s="8" t="s">
        <v>34</v>
      </c>
      <c r="K40" s="25">
        <v>5147.07</v>
      </c>
      <c r="L40" s="8">
        <v>6.9550000000000001</v>
      </c>
      <c r="M40" s="101"/>
      <c r="N40" s="104"/>
      <c r="O40" s="89"/>
      <c r="P40" s="114"/>
    </row>
    <row r="41" spans="2:16" x14ac:dyDescent="0.25">
      <c r="B41" s="89"/>
      <c r="C41" s="8" t="s">
        <v>32</v>
      </c>
      <c r="D41" s="8">
        <v>314.44997999999998</v>
      </c>
      <c r="E41" s="38">
        <v>4153.59</v>
      </c>
      <c r="F41" s="23">
        <v>5.931</v>
      </c>
      <c r="G41" s="8">
        <f t="shared" si="3"/>
        <v>53.018037430450171</v>
      </c>
      <c r="H41" s="8">
        <f t="shared" si="2"/>
        <v>5001.1914708143649</v>
      </c>
      <c r="I41" s="89"/>
      <c r="J41" s="8" t="s">
        <v>32</v>
      </c>
      <c r="K41" s="25">
        <v>4153.59</v>
      </c>
      <c r="L41" s="8">
        <v>5.2</v>
      </c>
      <c r="M41" s="101"/>
      <c r="N41" s="104"/>
      <c r="O41" s="89"/>
      <c r="P41" s="114"/>
    </row>
    <row r="42" spans="2:16" x14ac:dyDescent="0.25">
      <c r="B42" s="89"/>
      <c r="C42" s="8" t="s">
        <v>29</v>
      </c>
      <c r="D42" s="8">
        <v>338.87</v>
      </c>
      <c r="E42" s="38">
        <v>1536.6499999999999</v>
      </c>
      <c r="F42" s="23">
        <v>5.931</v>
      </c>
      <c r="G42" s="8">
        <f t="shared" si="3"/>
        <v>57.135390322036756</v>
      </c>
      <c r="H42" s="8">
        <f t="shared" si="2"/>
        <v>5389.5813690777268</v>
      </c>
      <c r="I42" s="89"/>
      <c r="J42" s="8" t="s">
        <v>31</v>
      </c>
      <c r="K42" s="25">
        <v>2449.018</v>
      </c>
      <c r="L42" s="8">
        <v>4.4850000000000003</v>
      </c>
      <c r="M42" s="101"/>
      <c r="N42" s="104"/>
      <c r="O42" s="89"/>
      <c r="P42" s="114"/>
    </row>
    <row r="43" spans="2:16" x14ac:dyDescent="0.25">
      <c r="B43" s="89"/>
      <c r="C43" s="8" t="s">
        <v>34</v>
      </c>
      <c r="D43" s="8">
        <v>279.08999999999997</v>
      </c>
      <c r="E43" s="38">
        <v>5147.07</v>
      </c>
      <c r="F43" s="23">
        <v>5.931</v>
      </c>
      <c r="G43" s="8">
        <f t="shared" si="3"/>
        <v>47.056145675265547</v>
      </c>
      <c r="H43" s="8">
        <f t="shared" si="2"/>
        <v>4438.8062215477994</v>
      </c>
      <c r="I43" s="89"/>
      <c r="J43" s="8" t="s">
        <v>29</v>
      </c>
      <c r="K43" s="25">
        <v>1536.6499999999999</v>
      </c>
      <c r="L43" s="8">
        <v>4.4850000000000003</v>
      </c>
      <c r="M43" s="101"/>
      <c r="N43" s="104"/>
      <c r="O43" s="89"/>
      <c r="P43" s="114"/>
    </row>
    <row r="44" spans="2:16" ht="15.75" thickBot="1" x14ac:dyDescent="0.3">
      <c r="B44" s="90"/>
      <c r="C44" s="15" t="s">
        <v>31</v>
      </c>
      <c r="D44" s="15">
        <v>278.39</v>
      </c>
      <c r="E44" s="39">
        <v>2449.018</v>
      </c>
      <c r="F44" s="40">
        <v>5.931</v>
      </c>
      <c r="G44" s="15">
        <f t="shared" si="3"/>
        <v>46.938121733265888</v>
      </c>
      <c r="H44" s="15">
        <f t="shared" ref="H44:H71" si="4">G44*$O$7</f>
        <v>4427.6730230989715</v>
      </c>
      <c r="I44" s="90"/>
      <c r="J44" s="15" t="s">
        <v>28</v>
      </c>
      <c r="K44" s="28">
        <v>643.95000000000005</v>
      </c>
      <c r="L44" s="15">
        <v>4.4850000000000003</v>
      </c>
      <c r="M44" s="102"/>
      <c r="N44" s="105"/>
      <c r="O44" s="90"/>
      <c r="P44" s="115"/>
    </row>
    <row r="45" spans="2:16" x14ac:dyDescent="0.25">
      <c r="B45" s="91">
        <v>6</v>
      </c>
      <c r="C45" s="9" t="s">
        <v>28</v>
      </c>
      <c r="D45" s="11">
        <v>448.37</v>
      </c>
      <c r="E45" s="19">
        <v>643.95000000000005</v>
      </c>
      <c r="F45" s="18">
        <v>5.931</v>
      </c>
      <c r="G45" s="9">
        <f t="shared" si="3"/>
        <v>75.597706963412577</v>
      </c>
      <c r="H45" s="9">
        <f t="shared" si="4"/>
        <v>7131.1316978587083</v>
      </c>
      <c r="I45" s="91">
        <v>7</v>
      </c>
      <c r="J45" s="9" t="s">
        <v>30</v>
      </c>
      <c r="K45" s="20">
        <v>6911.23</v>
      </c>
      <c r="L45" s="9">
        <v>7.085</v>
      </c>
      <c r="M45" s="92">
        <f>SUM(H45:H51)</f>
        <v>39792.276941527562</v>
      </c>
      <c r="N45" s="91">
        <v>6</v>
      </c>
      <c r="O45" s="91">
        <f>M45-$B$77</f>
        <v>3917.772534142634</v>
      </c>
      <c r="P45" s="119">
        <f>($B$77/M45)*100</f>
        <v>90.154439918329956</v>
      </c>
    </row>
    <row r="46" spans="2:16" x14ac:dyDescent="0.25">
      <c r="B46" s="89"/>
      <c r="C46" s="8" t="s">
        <v>30</v>
      </c>
      <c r="D46" s="14">
        <v>593.01995999999997</v>
      </c>
      <c r="E46" s="24">
        <v>6911.23</v>
      </c>
      <c r="F46" s="23">
        <v>5.931</v>
      </c>
      <c r="G46" s="8">
        <f t="shared" si="3"/>
        <v>99.986504805260495</v>
      </c>
      <c r="H46" s="8">
        <f t="shared" si="4"/>
        <v>9431.7269982802227</v>
      </c>
      <c r="I46" s="89"/>
      <c r="J46" s="8" t="s">
        <v>31</v>
      </c>
      <c r="K46" s="25">
        <v>5147.07</v>
      </c>
      <c r="L46" s="8">
        <v>6.9550000000000001</v>
      </c>
      <c r="M46" s="93"/>
      <c r="N46" s="89"/>
      <c r="O46" s="89"/>
      <c r="P46" s="120"/>
    </row>
    <row r="47" spans="2:16" x14ac:dyDescent="0.25">
      <c r="B47" s="89"/>
      <c r="C47" s="8" t="s">
        <v>32</v>
      </c>
      <c r="D47" s="14">
        <v>249.75</v>
      </c>
      <c r="E47" s="24">
        <v>1050.05</v>
      </c>
      <c r="F47" s="23">
        <v>5.931</v>
      </c>
      <c r="G47" s="8">
        <f t="shared" si="3"/>
        <v>42.1092564491654</v>
      </c>
      <c r="H47" s="8">
        <f t="shared" si="4"/>
        <v>3972.166160849772</v>
      </c>
      <c r="I47" s="89"/>
      <c r="J47" s="8" t="s">
        <v>29</v>
      </c>
      <c r="K47" s="25">
        <v>3103.54</v>
      </c>
      <c r="L47" s="8">
        <v>6.9550000000000001</v>
      </c>
      <c r="M47" s="93"/>
      <c r="N47" s="89"/>
      <c r="O47" s="89"/>
      <c r="P47" s="120"/>
    </row>
    <row r="48" spans="2:16" x14ac:dyDescent="0.25">
      <c r="B48" s="89"/>
      <c r="C48" s="8" t="s">
        <v>29</v>
      </c>
      <c r="D48" s="14">
        <v>314.44997999999998</v>
      </c>
      <c r="E48" s="24">
        <v>3103.54</v>
      </c>
      <c r="F48" s="23">
        <v>5.931</v>
      </c>
      <c r="G48" s="8">
        <f t="shared" si="3"/>
        <v>53.018037430450171</v>
      </c>
      <c r="H48" s="8">
        <f t="shared" si="4"/>
        <v>5001.1914708143649</v>
      </c>
      <c r="I48" s="89"/>
      <c r="J48" s="8" t="s">
        <v>33</v>
      </c>
      <c r="K48" s="25">
        <v>2449.018</v>
      </c>
      <c r="L48" s="8">
        <v>5.2</v>
      </c>
      <c r="M48" s="93"/>
      <c r="N48" s="89"/>
      <c r="O48" s="89"/>
      <c r="P48" s="120"/>
    </row>
    <row r="49" spans="2:16" x14ac:dyDescent="0.25">
      <c r="B49" s="89"/>
      <c r="C49" s="8" t="s">
        <v>34</v>
      </c>
      <c r="D49" s="14">
        <v>338.87</v>
      </c>
      <c r="E49" s="24">
        <v>1536.6499999999999</v>
      </c>
      <c r="F49" s="23">
        <v>5.931</v>
      </c>
      <c r="G49" s="8">
        <f t="shared" si="3"/>
        <v>57.135390322036756</v>
      </c>
      <c r="H49" s="8">
        <f t="shared" si="4"/>
        <v>5389.5813690777268</v>
      </c>
      <c r="I49" s="89"/>
      <c r="J49" s="8" t="s">
        <v>34</v>
      </c>
      <c r="K49" s="25">
        <v>1536.6499999999999</v>
      </c>
      <c r="L49" s="8">
        <v>4.4850000000000003</v>
      </c>
      <c r="M49" s="93"/>
      <c r="N49" s="89"/>
      <c r="O49" s="89"/>
      <c r="P49" s="120"/>
    </row>
    <row r="50" spans="2:16" x14ac:dyDescent="0.25">
      <c r="B50" s="89"/>
      <c r="C50" s="8" t="s">
        <v>31</v>
      </c>
      <c r="D50" s="14">
        <v>279.08999999999997</v>
      </c>
      <c r="E50" s="24">
        <v>5147.07</v>
      </c>
      <c r="F50" s="23">
        <v>5.931</v>
      </c>
      <c r="G50" s="8">
        <f t="shared" si="3"/>
        <v>47.056145675265547</v>
      </c>
      <c r="H50" s="8">
        <f t="shared" si="4"/>
        <v>4438.8062215477994</v>
      </c>
      <c r="I50" s="89"/>
      <c r="J50" s="8" t="s">
        <v>32</v>
      </c>
      <c r="K50" s="25">
        <v>1050.05</v>
      </c>
      <c r="L50" s="8">
        <v>4.4850000000000003</v>
      </c>
      <c r="M50" s="93"/>
      <c r="N50" s="89"/>
      <c r="O50" s="89"/>
      <c r="P50" s="120"/>
    </row>
    <row r="51" spans="2:16" ht="15.75" thickBot="1" x14ac:dyDescent="0.3">
      <c r="B51" s="90"/>
      <c r="C51" s="15" t="s">
        <v>33</v>
      </c>
      <c r="D51" s="17">
        <v>278.39</v>
      </c>
      <c r="E51" s="27">
        <v>2449.018</v>
      </c>
      <c r="F51" s="23">
        <v>5.931</v>
      </c>
      <c r="G51" s="15">
        <f t="shared" si="3"/>
        <v>46.938121733265888</v>
      </c>
      <c r="H51" s="15">
        <f t="shared" si="4"/>
        <v>4427.6730230989715</v>
      </c>
      <c r="I51" s="90"/>
      <c r="J51" s="15" t="s">
        <v>28</v>
      </c>
      <c r="K51" s="28">
        <v>643.95000000000005</v>
      </c>
      <c r="L51" s="15">
        <v>4.4850000000000003</v>
      </c>
      <c r="M51" s="94"/>
      <c r="N51" s="90"/>
      <c r="O51" s="90"/>
      <c r="P51" s="121"/>
    </row>
    <row r="52" spans="2:16" ht="15" customHeight="1" x14ac:dyDescent="0.25">
      <c r="B52" s="95">
        <v>7</v>
      </c>
      <c r="C52" s="9" t="s">
        <v>28</v>
      </c>
      <c r="D52" s="9">
        <v>449.94997999999998</v>
      </c>
      <c r="E52" s="10">
        <v>1544.6</v>
      </c>
      <c r="F52" s="9">
        <v>5.931</v>
      </c>
      <c r="G52" s="9">
        <f t="shared" si="3"/>
        <v>75.864100488956325</v>
      </c>
      <c r="H52" s="9">
        <f t="shared" si="4"/>
        <v>7156.2605991232504</v>
      </c>
      <c r="I52" s="91">
        <v>6</v>
      </c>
      <c r="J52" s="9" t="s">
        <v>34</v>
      </c>
      <c r="K52" s="41">
        <v>8065.2799999999988</v>
      </c>
      <c r="L52" s="97" t="s">
        <v>35</v>
      </c>
      <c r="M52" s="92">
        <f>SUM(H52:H57)</f>
        <v>37842.853575046371</v>
      </c>
      <c r="N52" s="91">
        <v>7</v>
      </c>
      <c r="O52" s="91">
        <f>M52-$B$77</f>
        <v>1968.3491676614431</v>
      </c>
      <c r="P52" s="116">
        <f>($B$77/M52)*100</f>
        <v>94.798623830631584</v>
      </c>
    </row>
    <row r="53" spans="2:16" x14ac:dyDescent="0.25">
      <c r="B53" s="96"/>
      <c r="C53" s="8" t="s">
        <v>30</v>
      </c>
      <c r="D53" s="8">
        <v>400.67</v>
      </c>
      <c r="E53" s="13">
        <v>382.6</v>
      </c>
      <c r="F53" s="8">
        <v>5.931</v>
      </c>
      <c r="G53" s="8">
        <f t="shared" si="3"/>
        <v>67.555218344292697</v>
      </c>
      <c r="H53" s="8">
        <f t="shared" si="4"/>
        <v>6372.4837464171296</v>
      </c>
      <c r="I53" s="89"/>
      <c r="J53" s="8" t="s">
        <v>32</v>
      </c>
      <c r="K53" s="25">
        <v>5296.4699999999993</v>
      </c>
      <c r="L53" s="98"/>
      <c r="M53" s="93"/>
      <c r="N53" s="89"/>
      <c r="O53" s="89"/>
      <c r="P53" s="117"/>
    </row>
    <row r="54" spans="2:16" x14ac:dyDescent="0.25">
      <c r="B54" s="96"/>
      <c r="C54" s="8" t="s">
        <v>32</v>
      </c>
      <c r="D54" s="8">
        <v>372.2</v>
      </c>
      <c r="E54" s="13">
        <v>5296.4699999999993</v>
      </c>
      <c r="F54" s="8">
        <v>5.931</v>
      </c>
      <c r="G54" s="8">
        <f t="shared" si="3"/>
        <v>62.755016017534984</v>
      </c>
      <c r="H54" s="8">
        <f t="shared" si="4"/>
        <v>5919.6806609340747</v>
      </c>
      <c r="I54" s="89"/>
      <c r="J54" s="8" t="s">
        <v>29</v>
      </c>
      <c r="K54" s="25">
        <v>3103.54</v>
      </c>
      <c r="L54" s="98"/>
      <c r="M54" s="93"/>
      <c r="N54" s="89"/>
      <c r="O54" s="89"/>
      <c r="P54" s="117"/>
    </row>
    <row r="55" spans="2:16" x14ac:dyDescent="0.25">
      <c r="B55" s="96"/>
      <c r="C55" s="8" t="s">
        <v>29</v>
      </c>
      <c r="D55" s="8">
        <v>314.44997999999998</v>
      </c>
      <c r="E55" s="13">
        <v>3103.54</v>
      </c>
      <c r="F55" s="8">
        <v>5.931</v>
      </c>
      <c r="G55" s="8">
        <f t="shared" si="3"/>
        <v>53.018037430450171</v>
      </c>
      <c r="H55" s="8">
        <f t="shared" si="4"/>
        <v>5001.1914708143649</v>
      </c>
      <c r="I55" s="89"/>
      <c r="J55" s="8" t="s">
        <v>31</v>
      </c>
      <c r="K55" s="25">
        <v>2449.018</v>
      </c>
      <c r="L55" s="98"/>
      <c r="M55" s="93"/>
      <c r="N55" s="89"/>
      <c r="O55" s="89"/>
      <c r="P55" s="117"/>
    </row>
    <row r="56" spans="2:16" x14ac:dyDescent="0.25">
      <c r="B56" s="96"/>
      <c r="C56" s="8" t="s">
        <v>34</v>
      </c>
      <c r="D56" s="8">
        <v>563.70996000000002</v>
      </c>
      <c r="E56" s="13">
        <v>8065.2799999999988</v>
      </c>
      <c r="F56" s="8">
        <v>5.931</v>
      </c>
      <c r="G56" s="8">
        <f t="shared" si="3"/>
        <v>95.044673748103193</v>
      </c>
      <c r="H56" s="8">
        <f t="shared" si="4"/>
        <v>8965.5640746585741</v>
      </c>
      <c r="I56" s="89"/>
      <c r="J56" s="8" t="s">
        <v>28</v>
      </c>
      <c r="K56" s="25">
        <v>1544.6</v>
      </c>
      <c r="L56" s="98"/>
      <c r="M56" s="93"/>
      <c r="N56" s="89"/>
      <c r="O56" s="89"/>
      <c r="P56" s="117"/>
    </row>
    <row r="57" spans="2:16" ht="15.75" thickBot="1" x14ac:dyDescent="0.3">
      <c r="B57" s="96"/>
      <c r="C57" s="8" t="s">
        <v>31</v>
      </c>
      <c r="D57" s="8">
        <v>278.39</v>
      </c>
      <c r="E57" s="13">
        <v>2449.018</v>
      </c>
      <c r="F57" s="15">
        <v>5.931</v>
      </c>
      <c r="G57" s="8">
        <f t="shared" si="3"/>
        <v>46.938121733265888</v>
      </c>
      <c r="H57" s="8">
        <f t="shared" si="4"/>
        <v>4427.6730230989715</v>
      </c>
      <c r="I57" s="90"/>
      <c r="J57" s="8" t="s">
        <v>30</v>
      </c>
      <c r="K57" s="25">
        <v>382.6</v>
      </c>
      <c r="L57" s="99"/>
      <c r="M57" s="94"/>
      <c r="N57" s="89"/>
      <c r="O57" s="90"/>
      <c r="P57" s="118"/>
    </row>
    <row r="58" spans="2:16" x14ac:dyDescent="0.25">
      <c r="B58" s="91">
        <v>8</v>
      </c>
      <c r="C58" s="9" t="s">
        <v>28</v>
      </c>
      <c r="D58" s="11">
        <v>610.38</v>
      </c>
      <c r="E58" s="19">
        <v>1026.5500000000002</v>
      </c>
      <c r="F58" s="9">
        <v>5.931</v>
      </c>
      <c r="G58" s="9">
        <f t="shared" si="3"/>
        <v>102.91350531107739</v>
      </c>
      <c r="H58" s="9">
        <f t="shared" si="4"/>
        <v>9707.8309559939298</v>
      </c>
      <c r="I58" s="91">
        <v>7</v>
      </c>
      <c r="J58" s="9" t="s">
        <v>32</v>
      </c>
      <c r="K58" s="20">
        <v>5303.9699999999993</v>
      </c>
      <c r="L58" s="9">
        <v>7.085</v>
      </c>
      <c r="M58" s="92">
        <f>SUM(H58:H64)</f>
        <v>45480.06993761591</v>
      </c>
      <c r="N58" s="91">
        <v>8</v>
      </c>
      <c r="O58" s="91">
        <f>M58-$B$77</f>
        <v>9605.5655302309824</v>
      </c>
      <c r="P58" s="113">
        <f>($B$77/M58)*100</f>
        <v>78.879615745079676</v>
      </c>
    </row>
    <row r="59" spans="2:16" x14ac:dyDescent="0.25">
      <c r="B59" s="89"/>
      <c r="C59" s="8" t="s">
        <v>30</v>
      </c>
      <c r="D59" s="14">
        <v>426.2</v>
      </c>
      <c r="E59" s="24">
        <v>4153.59</v>
      </c>
      <c r="F59" s="8">
        <v>5.931</v>
      </c>
      <c r="G59" s="8">
        <f t="shared" si="3"/>
        <v>71.859720114651822</v>
      </c>
      <c r="H59" s="8">
        <f t="shared" si="4"/>
        <v>6778.5273984151063</v>
      </c>
      <c r="I59" s="89"/>
      <c r="J59" s="8" t="s">
        <v>31</v>
      </c>
      <c r="K59" s="25">
        <v>5147.07</v>
      </c>
      <c r="L59" s="8">
        <v>6.9550000000000001</v>
      </c>
      <c r="M59" s="93"/>
      <c r="N59" s="89"/>
      <c r="O59" s="89"/>
      <c r="P59" s="114"/>
    </row>
    <row r="60" spans="2:16" x14ac:dyDescent="0.25">
      <c r="B60" s="89"/>
      <c r="C60" s="8" t="s">
        <v>32</v>
      </c>
      <c r="D60" s="14">
        <v>457.48</v>
      </c>
      <c r="E60" s="24">
        <v>5303.9699999999993</v>
      </c>
      <c r="F60" s="8">
        <v>5.931</v>
      </c>
      <c r="G60" s="8">
        <f t="shared" si="3"/>
        <v>77.133704265722471</v>
      </c>
      <c r="H60" s="8">
        <f t="shared" si="4"/>
        <v>7276.0223233856004</v>
      </c>
      <c r="I60" s="89"/>
      <c r="J60" s="8" t="s">
        <v>30</v>
      </c>
      <c r="K60" s="25">
        <v>4153.59</v>
      </c>
      <c r="L60" s="8">
        <v>6.9550000000000001</v>
      </c>
      <c r="M60" s="93"/>
      <c r="N60" s="89"/>
      <c r="O60" s="89"/>
      <c r="P60" s="114"/>
    </row>
    <row r="61" spans="2:16" x14ac:dyDescent="0.25">
      <c r="B61" s="89"/>
      <c r="C61" s="8" t="s">
        <v>29</v>
      </c>
      <c r="D61" s="14">
        <v>469.15</v>
      </c>
      <c r="E61" s="24">
        <v>1224.6599999999999</v>
      </c>
      <c r="F61" s="8">
        <v>5.931</v>
      </c>
      <c r="G61" s="8">
        <f t="shared" si="3"/>
        <v>79.101331984488283</v>
      </c>
      <c r="H61" s="8">
        <f t="shared" si="4"/>
        <v>7461.6286460967794</v>
      </c>
      <c r="I61" s="89"/>
      <c r="J61" s="8" t="s">
        <v>33</v>
      </c>
      <c r="K61" s="25">
        <v>2449.018</v>
      </c>
      <c r="L61" s="8">
        <v>5.2</v>
      </c>
      <c r="M61" s="93"/>
      <c r="N61" s="89"/>
      <c r="O61" s="89"/>
      <c r="P61" s="114"/>
    </row>
    <row r="62" spans="2:16" x14ac:dyDescent="0.25">
      <c r="B62" s="89"/>
      <c r="C62" s="8" t="s">
        <v>34</v>
      </c>
      <c r="D62" s="14">
        <v>338.87</v>
      </c>
      <c r="E62" s="24">
        <v>1536.6499999999999</v>
      </c>
      <c r="F62" s="8">
        <v>5.931</v>
      </c>
      <c r="G62" s="8">
        <f t="shared" si="3"/>
        <v>57.135390322036756</v>
      </c>
      <c r="H62" s="8">
        <f t="shared" si="4"/>
        <v>5389.5813690777268</v>
      </c>
      <c r="I62" s="89"/>
      <c r="J62" s="8" t="s">
        <v>34</v>
      </c>
      <c r="K62" s="25">
        <v>1536.6499999999999</v>
      </c>
      <c r="L62" s="8">
        <v>4.4850000000000003</v>
      </c>
      <c r="M62" s="93"/>
      <c r="N62" s="89"/>
      <c r="O62" s="89"/>
      <c r="P62" s="114"/>
    </row>
    <row r="63" spans="2:16" x14ac:dyDescent="0.25">
      <c r="B63" s="89"/>
      <c r="C63" s="8" t="s">
        <v>31</v>
      </c>
      <c r="D63" s="14">
        <v>279.08999999999997</v>
      </c>
      <c r="E63" s="24">
        <v>5147.07</v>
      </c>
      <c r="F63" s="8">
        <v>5.931</v>
      </c>
      <c r="G63" s="8">
        <f t="shared" si="3"/>
        <v>47.056145675265547</v>
      </c>
      <c r="H63" s="8">
        <f t="shared" si="4"/>
        <v>4438.8062215477994</v>
      </c>
      <c r="I63" s="89"/>
      <c r="J63" s="8" t="s">
        <v>29</v>
      </c>
      <c r="K63" s="25">
        <v>1224.6599999999999</v>
      </c>
      <c r="L63" s="8">
        <v>4.4850000000000003</v>
      </c>
      <c r="M63" s="93"/>
      <c r="N63" s="89"/>
      <c r="O63" s="89"/>
      <c r="P63" s="114"/>
    </row>
    <row r="64" spans="2:16" ht="15.75" thickBot="1" x14ac:dyDescent="0.3">
      <c r="B64" s="90"/>
      <c r="C64" s="15" t="s">
        <v>33</v>
      </c>
      <c r="D64" s="17">
        <v>278.39</v>
      </c>
      <c r="E64" s="27">
        <v>2449.018</v>
      </c>
      <c r="F64" s="15">
        <v>5.931</v>
      </c>
      <c r="G64" s="15">
        <f t="shared" si="3"/>
        <v>46.938121733265888</v>
      </c>
      <c r="H64" s="15">
        <f t="shared" si="4"/>
        <v>4427.6730230989715</v>
      </c>
      <c r="I64" s="90"/>
      <c r="J64" s="15" t="s">
        <v>28</v>
      </c>
      <c r="K64" s="28">
        <v>1026.5500000000002</v>
      </c>
      <c r="L64" s="15">
        <v>4.4850000000000003</v>
      </c>
      <c r="M64" s="94"/>
      <c r="N64" s="90"/>
      <c r="O64" s="90"/>
      <c r="P64" s="115"/>
    </row>
    <row r="65" spans="2:16" x14ac:dyDescent="0.25">
      <c r="B65" s="89">
        <v>9</v>
      </c>
      <c r="C65" s="8" t="s">
        <v>28</v>
      </c>
      <c r="D65" s="42">
        <v>451.79</v>
      </c>
      <c r="E65" s="24">
        <v>1694</v>
      </c>
      <c r="F65" s="9">
        <v>5.931</v>
      </c>
      <c r="G65" s="9">
        <f t="shared" si="3"/>
        <v>76.174338222896651</v>
      </c>
      <c r="H65" s="9">
        <f t="shared" si="4"/>
        <v>7185.5253245658414</v>
      </c>
      <c r="I65" s="91">
        <v>7</v>
      </c>
      <c r="J65" s="8" t="s">
        <v>33</v>
      </c>
      <c r="K65" s="25">
        <v>5303.9699999999993</v>
      </c>
      <c r="L65" s="9">
        <v>7.085</v>
      </c>
      <c r="M65" s="92">
        <f>SUM(H65:H71)</f>
        <v>42358.161728780986</v>
      </c>
      <c r="N65" s="89">
        <v>9</v>
      </c>
      <c r="O65" s="91">
        <f>M65-$B$77</f>
        <v>6483.6573213960583</v>
      </c>
      <c r="P65" s="113">
        <f>($B$77/M65)*100</f>
        <v>84.693251414188197</v>
      </c>
    </row>
    <row r="66" spans="2:16" x14ac:dyDescent="0.25">
      <c r="B66" s="89"/>
      <c r="C66" s="8" t="s">
        <v>30</v>
      </c>
      <c r="D66" s="23">
        <v>543.20000000000005</v>
      </c>
      <c r="E66" s="24">
        <v>1607.26</v>
      </c>
      <c r="F66" s="8">
        <v>5.931</v>
      </c>
      <c r="G66" s="8">
        <f>D66/F66</f>
        <v>91.586578991738335</v>
      </c>
      <c r="H66" s="8">
        <f t="shared" si="4"/>
        <v>8639.3619962906778</v>
      </c>
      <c r="I66" s="89"/>
      <c r="J66" s="8" t="s">
        <v>34</v>
      </c>
      <c r="K66" s="25">
        <v>5147.07</v>
      </c>
      <c r="L66" s="8">
        <v>6.9550000000000001</v>
      </c>
      <c r="M66" s="93"/>
      <c r="N66" s="89"/>
      <c r="O66" s="89"/>
      <c r="P66" s="114"/>
    </row>
    <row r="67" spans="2:16" x14ac:dyDescent="0.25">
      <c r="B67" s="89"/>
      <c r="C67" s="8" t="s">
        <v>32</v>
      </c>
      <c r="D67" s="42">
        <v>314.44997999999998</v>
      </c>
      <c r="E67" s="24">
        <v>3103.54</v>
      </c>
      <c r="F67" s="8">
        <v>5.931</v>
      </c>
      <c r="G67" s="8">
        <f t="shared" si="3"/>
        <v>53.018037430450171</v>
      </c>
      <c r="H67" s="8">
        <f t="shared" si="4"/>
        <v>5001.1914708143649</v>
      </c>
      <c r="I67" s="89"/>
      <c r="J67" s="8" t="s">
        <v>32</v>
      </c>
      <c r="K67" s="25">
        <v>3103.54</v>
      </c>
      <c r="L67" s="8">
        <v>6.9550000000000001</v>
      </c>
      <c r="M67" s="93"/>
      <c r="N67" s="89"/>
      <c r="O67" s="89"/>
      <c r="P67" s="114"/>
    </row>
    <row r="68" spans="2:16" x14ac:dyDescent="0.25">
      <c r="B68" s="89"/>
      <c r="C68" s="8" t="s">
        <v>29</v>
      </c>
      <c r="D68" s="42">
        <v>338.87</v>
      </c>
      <c r="E68" s="24">
        <v>1536.6499999999999</v>
      </c>
      <c r="F68" s="8">
        <v>5.931</v>
      </c>
      <c r="G68" s="8">
        <f t="shared" si="3"/>
        <v>57.135390322036756</v>
      </c>
      <c r="H68" s="8">
        <f t="shared" si="4"/>
        <v>5389.5813690777268</v>
      </c>
      <c r="I68" s="89"/>
      <c r="J68" s="8" t="s">
        <v>31</v>
      </c>
      <c r="K68" s="25">
        <v>2449.018</v>
      </c>
      <c r="L68" s="8">
        <v>5.2</v>
      </c>
      <c r="M68" s="93"/>
      <c r="N68" s="89"/>
      <c r="O68" s="89"/>
      <c r="P68" s="114"/>
    </row>
    <row r="69" spans="2:16" x14ac:dyDescent="0.25">
      <c r="B69" s="89"/>
      <c r="C69" s="8" t="s">
        <v>34</v>
      </c>
      <c r="D69" s="43">
        <v>279.08999999999997</v>
      </c>
      <c r="E69" s="24">
        <v>5147.07</v>
      </c>
      <c r="F69" s="8">
        <v>5.931</v>
      </c>
      <c r="G69" s="8">
        <f t="shared" si="3"/>
        <v>47.056145675265547</v>
      </c>
      <c r="H69" s="8">
        <f t="shared" si="4"/>
        <v>4438.8062215477994</v>
      </c>
      <c r="I69" s="89"/>
      <c r="J69" s="8" t="s">
        <v>28</v>
      </c>
      <c r="K69" s="25">
        <v>1694</v>
      </c>
      <c r="L69" s="8">
        <v>4.4850000000000003</v>
      </c>
      <c r="M69" s="93"/>
      <c r="N69" s="89"/>
      <c r="O69" s="89"/>
      <c r="P69" s="114"/>
    </row>
    <row r="70" spans="2:16" x14ac:dyDescent="0.25">
      <c r="B70" s="89"/>
      <c r="C70" s="8" t="s">
        <v>31</v>
      </c>
      <c r="D70" s="42">
        <v>278.39</v>
      </c>
      <c r="E70" s="24">
        <v>2449.018</v>
      </c>
      <c r="F70" s="8">
        <v>5.931</v>
      </c>
      <c r="G70" s="8">
        <f t="shared" si="3"/>
        <v>46.938121733265888</v>
      </c>
      <c r="H70" s="8">
        <f t="shared" si="4"/>
        <v>4427.6730230989715</v>
      </c>
      <c r="I70" s="89"/>
      <c r="J70" s="8" t="s">
        <v>30</v>
      </c>
      <c r="K70" s="25">
        <v>1607.26</v>
      </c>
      <c r="L70" s="8">
        <v>4.4850000000000003</v>
      </c>
      <c r="M70" s="93"/>
      <c r="N70" s="89"/>
      <c r="O70" s="89"/>
      <c r="P70" s="114"/>
    </row>
    <row r="71" spans="2:16" ht="15.75" thickBot="1" x14ac:dyDescent="0.3">
      <c r="B71" s="90"/>
      <c r="C71" s="15" t="s">
        <v>33</v>
      </c>
      <c r="D71" s="44">
        <v>457.48</v>
      </c>
      <c r="E71" s="27">
        <v>5303.9699999999993</v>
      </c>
      <c r="F71" s="15">
        <v>5.931</v>
      </c>
      <c r="G71" s="15">
        <f t="shared" si="3"/>
        <v>77.133704265722471</v>
      </c>
      <c r="H71" s="15">
        <f t="shared" si="4"/>
        <v>7276.0223233856004</v>
      </c>
      <c r="I71" s="90"/>
      <c r="J71" s="15" t="s">
        <v>29</v>
      </c>
      <c r="K71" s="28">
        <v>1536.6499999999999</v>
      </c>
      <c r="L71" s="15">
        <v>4.4850000000000003</v>
      </c>
      <c r="M71" s="94"/>
      <c r="N71" s="90"/>
      <c r="O71" s="90"/>
      <c r="P71" s="115"/>
    </row>
    <row r="73" spans="2:16" ht="15.75" thickBot="1" x14ac:dyDescent="0.3"/>
    <row r="74" spans="2:16" ht="55.5" customHeight="1" thickBot="1" x14ac:dyDescent="0.3">
      <c r="B74" s="46" t="s">
        <v>40</v>
      </c>
    </row>
    <row r="75" spans="2:16" ht="19.5" thickBot="1" x14ac:dyDescent="0.35">
      <c r="B75" s="52" t="s">
        <v>41</v>
      </c>
    </row>
    <row r="76" spans="2:16" ht="57" thickBot="1" x14ac:dyDescent="0.3">
      <c r="B76" s="45" t="s">
        <v>36</v>
      </c>
      <c r="C76" s="47" t="s">
        <v>37</v>
      </c>
      <c r="D76" s="45" t="s">
        <v>23</v>
      </c>
    </row>
    <row r="77" spans="2:16" ht="19.5" thickBot="1" x14ac:dyDescent="0.35">
      <c r="B77" s="52">
        <f>MIN(M12:M71)</f>
        <v>35874.504407384928</v>
      </c>
      <c r="C77" s="53" t="s">
        <v>39</v>
      </c>
      <c r="D77" s="54">
        <v>6</v>
      </c>
    </row>
    <row r="78" spans="2:16" ht="56.25" customHeight="1" x14ac:dyDescent="0.25"/>
  </sheetData>
  <mergeCells count="57">
    <mergeCell ref="P39:P44"/>
    <mergeCell ref="P32:P38"/>
    <mergeCell ref="P26:P31"/>
    <mergeCell ref="P19:P25"/>
    <mergeCell ref="P12:P18"/>
    <mergeCell ref="O45:O51"/>
    <mergeCell ref="O52:O57"/>
    <mergeCell ref="O58:O64"/>
    <mergeCell ref="O65:O71"/>
    <mergeCell ref="P65:P71"/>
    <mergeCell ref="P58:P64"/>
    <mergeCell ref="P52:P57"/>
    <mergeCell ref="P45:P51"/>
    <mergeCell ref="O12:O18"/>
    <mergeCell ref="O19:O25"/>
    <mergeCell ref="O26:O31"/>
    <mergeCell ref="O32:O38"/>
    <mergeCell ref="O39:O44"/>
    <mergeCell ref="B12:B18"/>
    <mergeCell ref="I12:I18"/>
    <mergeCell ref="M12:M18"/>
    <mergeCell ref="N12:N18"/>
    <mergeCell ref="B19:B25"/>
    <mergeCell ref="I19:I25"/>
    <mergeCell ref="L19:L25"/>
    <mergeCell ref="M19:M25"/>
    <mergeCell ref="N19:N25"/>
    <mergeCell ref="B26:B31"/>
    <mergeCell ref="I26:I31"/>
    <mergeCell ref="M26:M31"/>
    <mergeCell ref="N26:N31"/>
    <mergeCell ref="B32:B38"/>
    <mergeCell ref="I32:I38"/>
    <mergeCell ref="L32:L38"/>
    <mergeCell ref="M32:M38"/>
    <mergeCell ref="N32:N38"/>
    <mergeCell ref="B39:B44"/>
    <mergeCell ref="I39:I44"/>
    <mergeCell ref="M39:M44"/>
    <mergeCell ref="N39:N44"/>
    <mergeCell ref="B45:B51"/>
    <mergeCell ref="I45:I51"/>
    <mergeCell ref="M45:M51"/>
    <mergeCell ref="N45:N51"/>
    <mergeCell ref="B65:B71"/>
    <mergeCell ref="I65:I71"/>
    <mergeCell ref="M65:M71"/>
    <mergeCell ref="N65:N71"/>
    <mergeCell ref="B52:B57"/>
    <mergeCell ref="I52:I57"/>
    <mergeCell ref="L52:L57"/>
    <mergeCell ref="M52:M57"/>
    <mergeCell ref="N52:N57"/>
    <mergeCell ref="B58:B64"/>
    <mergeCell ref="I58:I64"/>
    <mergeCell ref="M58:M64"/>
    <mergeCell ref="N58:N6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P46"/>
  <sheetViews>
    <sheetView workbookViewId="0">
      <selection activeCell="L44" sqref="L44"/>
    </sheetView>
  </sheetViews>
  <sheetFormatPr defaultRowHeight="15" x14ac:dyDescent="0.25"/>
  <cols>
    <col min="1" max="1" width="14" bestFit="1" customWidth="1"/>
    <col min="2" max="2" width="17" bestFit="1" customWidth="1"/>
    <col min="3" max="3" width="13.42578125" bestFit="1" customWidth="1"/>
    <col min="4" max="5" width="9" bestFit="1" customWidth="1"/>
    <col min="6" max="6" width="14" bestFit="1" customWidth="1"/>
    <col min="7" max="7" width="17" bestFit="1" customWidth="1"/>
    <col min="8" max="8" width="17.85546875" bestFit="1" customWidth="1"/>
    <col min="9" max="10" width="11" bestFit="1" customWidth="1"/>
    <col min="11" max="11" width="17.7109375" bestFit="1" customWidth="1"/>
    <col min="12" max="12" width="17" bestFit="1" customWidth="1"/>
    <col min="13" max="13" width="13.42578125" bestFit="1" customWidth="1"/>
    <col min="14" max="14" width="9" bestFit="1" customWidth="1"/>
  </cols>
  <sheetData>
    <row r="1" spans="1:16" ht="15.75" thickBot="1" x14ac:dyDescent="0.3">
      <c r="A1" s="68" t="s">
        <v>61</v>
      </c>
      <c r="B1" s="68" t="s">
        <v>18</v>
      </c>
      <c r="C1" s="68" t="s">
        <v>43</v>
      </c>
      <c r="D1" s="69" t="s">
        <v>44</v>
      </c>
      <c r="E1" s="56"/>
      <c r="F1" s="68" t="s">
        <v>63</v>
      </c>
      <c r="G1" s="74" t="s">
        <v>18</v>
      </c>
      <c r="H1" s="68" t="s">
        <v>43</v>
      </c>
      <c r="I1" s="69" t="s">
        <v>44</v>
      </c>
      <c r="J1" s="56"/>
      <c r="K1" s="68" t="s">
        <v>64</v>
      </c>
      <c r="L1" s="74" t="s">
        <v>18</v>
      </c>
      <c r="M1" s="68" t="s">
        <v>43</v>
      </c>
      <c r="N1" s="69" t="s">
        <v>44</v>
      </c>
      <c r="O1" s="56"/>
      <c r="P1" s="56"/>
    </row>
    <row r="2" spans="1:16" x14ac:dyDescent="0.25">
      <c r="A2" s="65" t="s">
        <v>28</v>
      </c>
      <c r="B2" s="65">
        <v>448.37</v>
      </c>
      <c r="C2" s="65" t="s">
        <v>45</v>
      </c>
      <c r="D2" s="63">
        <v>643.95000000000005</v>
      </c>
      <c r="E2" s="56"/>
      <c r="F2" s="65" t="s">
        <v>28</v>
      </c>
      <c r="G2" s="61">
        <v>610.38</v>
      </c>
      <c r="H2" s="65" t="s">
        <v>46</v>
      </c>
      <c r="I2" s="63">
        <v>1026.5500000000002</v>
      </c>
      <c r="J2" s="56"/>
      <c r="K2" s="65" t="s">
        <v>28</v>
      </c>
      <c r="L2" s="61">
        <v>451.79</v>
      </c>
      <c r="M2" s="65" t="s">
        <v>47</v>
      </c>
      <c r="N2" s="63">
        <v>1694</v>
      </c>
      <c r="O2" s="56"/>
      <c r="P2" s="56"/>
    </row>
    <row r="3" spans="1:16" x14ac:dyDescent="0.25">
      <c r="A3" s="66" t="s">
        <v>30</v>
      </c>
      <c r="B3" s="66">
        <v>400.67</v>
      </c>
      <c r="C3" s="66" t="s">
        <v>48</v>
      </c>
      <c r="D3" s="64">
        <v>382.6</v>
      </c>
      <c r="E3" s="56"/>
      <c r="F3" s="66" t="s">
        <v>30</v>
      </c>
      <c r="G3" s="62">
        <v>249.75</v>
      </c>
      <c r="H3" s="66" t="s">
        <v>45</v>
      </c>
      <c r="I3" s="64">
        <v>1050.05</v>
      </c>
      <c r="J3" s="56"/>
      <c r="K3" s="66" t="s">
        <v>30</v>
      </c>
      <c r="L3" s="62">
        <v>593.01995999999997</v>
      </c>
      <c r="M3" s="66" t="s">
        <v>49</v>
      </c>
      <c r="N3" s="64">
        <v>6911.23</v>
      </c>
      <c r="O3" s="56"/>
      <c r="P3" s="56"/>
    </row>
    <row r="4" spans="1:16" x14ac:dyDescent="0.25">
      <c r="A4" s="66" t="s">
        <v>32</v>
      </c>
      <c r="B4" s="66">
        <v>426.2</v>
      </c>
      <c r="C4" s="66" t="s">
        <v>50</v>
      </c>
      <c r="D4" s="64">
        <v>4153.59</v>
      </c>
      <c r="E4" s="56"/>
      <c r="F4" s="66" t="s">
        <v>32</v>
      </c>
      <c r="G4" s="62">
        <v>314.44997999999998</v>
      </c>
      <c r="H4" s="66" t="s">
        <v>51</v>
      </c>
      <c r="I4" s="64">
        <v>3103.54</v>
      </c>
      <c r="J4" s="56"/>
      <c r="K4" s="66" t="s">
        <v>32</v>
      </c>
      <c r="L4" s="62">
        <v>314.44997999999998</v>
      </c>
      <c r="M4" s="66" t="s">
        <v>51</v>
      </c>
      <c r="N4" s="64">
        <v>3103.54</v>
      </c>
      <c r="O4" s="56"/>
      <c r="P4" s="56"/>
    </row>
    <row r="5" spans="1:16" x14ac:dyDescent="0.25">
      <c r="A5" s="66" t="s">
        <v>29</v>
      </c>
      <c r="B5" s="66">
        <v>512.27997000000005</v>
      </c>
      <c r="C5" s="66" t="s">
        <v>52</v>
      </c>
      <c r="D5" s="64">
        <v>6528.6299999999992</v>
      </c>
      <c r="E5" s="56"/>
      <c r="F5" s="66" t="s">
        <v>29</v>
      </c>
      <c r="G5" s="62">
        <v>563.70996000000002</v>
      </c>
      <c r="H5" s="66" t="s">
        <v>53</v>
      </c>
      <c r="I5" s="64">
        <v>8065.2799999999988</v>
      </c>
      <c r="J5" s="56"/>
      <c r="K5" s="66" t="s">
        <v>29</v>
      </c>
      <c r="L5" s="62">
        <v>338.87</v>
      </c>
      <c r="M5" s="66" t="s">
        <v>45</v>
      </c>
      <c r="N5" s="64">
        <v>1536.6499999999999</v>
      </c>
      <c r="O5" s="56"/>
      <c r="P5" s="56"/>
    </row>
    <row r="6" spans="1:16" x14ac:dyDescent="0.25">
      <c r="A6" s="66" t="s">
        <v>34</v>
      </c>
      <c r="B6" s="66">
        <v>338.87</v>
      </c>
      <c r="C6" s="66" t="s">
        <v>45</v>
      </c>
      <c r="D6" s="64">
        <v>1536.6499999999999</v>
      </c>
      <c r="E6" s="56"/>
      <c r="F6" s="66" t="s">
        <v>34</v>
      </c>
      <c r="G6" s="62">
        <v>279.08999999999997</v>
      </c>
      <c r="H6" s="66" t="s">
        <v>54</v>
      </c>
      <c r="I6" s="64">
        <v>5147.07</v>
      </c>
      <c r="J6" s="56"/>
      <c r="K6" s="66" t="s">
        <v>34</v>
      </c>
      <c r="L6" s="62">
        <v>279.08999999999997</v>
      </c>
      <c r="M6" s="66" t="s">
        <v>55</v>
      </c>
      <c r="N6" s="64">
        <v>5147.07</v>
      </c>
      <c r="O6" s="56"/>
      <c r="P6" s="56"/>
    </row>
    <row r="7" spans="1:16" ht="15.75" thickBot="1" x14ac:dyDescent="0.3">
      <c r="A7" s="66" t="s">
        <v>31</v>
      </c>
      <c r="B7" s="66">
        <v>279.08999999999997</v>
      </c>
      <c r="C7" s="66" t="s">
        <v>54</v>
      </c>
      <c r="D7" s="64">
        <v>5147.07</v>
      </c>
      <c r="E7" s="56"/>
      <c r="F7" s="66" t="s">
        <v>31</v>
      </c>
      <c r="G7" s="62">
        <v>340.12</v>
      </c>
      <c r="H7" s="66" t="s">
        <v>45</v>
      </c>
      <c r="I7" s="64">
        <v>1958.1180000000002</v>
      </c>
      <c r="J7" s="56"/>
      <c r="K7" s="70" t="s">
        <v>31</v>
      </c>
      <c r="L7" s="72">
        <v>278.39</v>
      </c>
      <c r="M7" s="70" t="s">
        <v>56</v>
      </c>
      <c r="N7" s="71">
        <v>2449.018</v>
      </c>
      <c r="O7" s="56"/>
      <c r="P7" s="56"/>
    </row>
    <row r="8" spans="1:16" ht="15.75" thickBot="1" x14ac:dyDescent="0.3">
      <c r="A8" s="70" t="s">
        <v>33</v>
      </c>
      <c r="B8" s="70">
        <v>278.39</v>
      </c>
      <c r="C8" s="70" t="s">
        <v>56</v>
      </c>
      <c r="D8" s="71">
        <v>2449.018</v>
      </c>
      <c r="E8" s="56"/>
      <c r="F8" s="70" t="s">
        <v>33</v>
      </c>
      <c r="G8" s="72">
        <v>145.18</v>
      </c>
      <c r="H8" s="70" t="s">
        <v>48</v>
      </c>
      <c r="I8" s="71">
        <v>490.9</v>
      </c>
      <c r="J8" s="56"/>
      <c r="K8" s="126" t="s">
        <v>62</v>
      </c>
      <c r="L8" s="124">
        <f>SUM(L2:L7)</f>
        <v>2255.6099399999998</v>
      </c>
      <c r="M8" s="122" t="s">
        <v>57</v>
      </c>
      <c r="N8" s="124">
        <f>MAX(N2:N7)</f>
        <v>6911.23</v>
      </c>
      <c r="O8" s="56"/>
      <c r="P8" s="56"/>
    </row>
    <row r="9" spans="1:16" x14ac:dyDescent="0.25">
      <c r="A9" s="122" t="s">
        <v>62</v>
      </c>
      <c r="B9" s="124">
        <f>SUM(B2:B8)</f>
        <v>2683.8699700000002</v>
      </c>
      <c r="C9" s="122" t="s">
        <v>57</v>
      </c>
      <c r="D9" s="124">
        <f>MAX(D2:D8)</f>
        <v>6528.6299999999992</v>
      </c>
      <c r="E9" s="56"/>
      <c r="F9" s="122" t="s">
        <v>62</v>
      </c>
      <c r="G9" s="129">
        <f>SUM(G2:G8)</f>
        <v>2502.67994</v>
      </c>
      <c r="H9" s="122" t="s">
        <v>57</v>
      </c>
      <c r="I9" s="129">
        <f>MAX(I2:I8)</f>
        <v>8065.2799999999988</v>
      </c>
      <c r="J9" s="56"/>
      <c r="K9" s="131"/>
      <c r="L9" s="128"/>
      <c r="M9" s="132"/>
      <c r="N9" s="128"/>
      <c r="O9" s="56"/>
      <c r="P9" s="56"/>
    </row>
    <row r="10" spans="1:16" ht="15.75" thickBot="1" x14ac:dyDescent="0.3">
      <c r="A10" s="123"/>
      <c r="B10" s="125"/>
      <c r="C10" s="123"/>
      <c r="D10" s="125"/>
      <c r="E10" s="56"/>
      <c r="F10" s="123"/>
      <c r="G10" s="130"/>
      <c r="H10" s="123"/>
      <c r="I10" s="130"/>
      <c r="J10" s="56"/>
      <c r="K10" s="127"/>
      <c r="L10" s="125"/>
      <c r="M10" s="123"/>
      <c r="N10" s="125"/>
      <c r="O10" s="56"/>
      <c r="P10" s="56"/>
    </row>
    <row r="11" spans="1:16" x14ac:dyDescent="0.25">
      <c r="A11" s="56"/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</row>
    <row r="12" spans="1:16" ht="15.75" thickBot="1" x14ac:dyDescent="0.3">
      <c r="A12" s="56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</row>
    <row r="13" spans="1:16" ht="15.75" thickBot="1" x14ac:dyDescent="0.3">
      <c r="A13" s="68" t="s">
        <v>65</v>
      </c>
      <c r="B13" s="68" t="s">
        <v>18</v>
      </c>
      <c r="C13" s="68" t="s">
        <v>43</v>
      </c>
      <c r="D13" s="69" t="s">
        <v>44</v>
      </c>
      <c r="E13" s="56"/>
      <c r="F13" s="68" t="s">
        <v>66</v>
      </c>
      <c r="G13" s="68" t="s">
        <v>18</v>
      </c>
      <c r="H13" s="68" t="s">
        <v>43</v>
      </c>
      <c r="I13" s="69" t="s">
        <v>44</v>
      </c>
      <c r="J13" s="56"/>
      <c r="K13" s="68" t="s">
        <v>67</v>
      </c>
      <c r="L13" s="68" t="s">
        <v>18</v>
      </c>
      <c r="M13" s="68" t="s">
        <v>43</v>
      </c>
      <c r="N13" s="69" t="s">
        <v>44</v>
      </c>
      <c r="O13" s="56"/>
      <c r="P13" s="56"/>
    </row>
    <row r="14" spans="1:16" x14ac:dyDescent="0.25">
      <c r="A14" s="73" t="s">
        <v>28</v>
      </c>
      <c r="B14" s="73">
        <v>610.38</v>
      </c>
      <c r="C14" s="61" t="s">
        <v>46</v>
      </c>
      <c r="D14" s="73">
        <v>1026.5500000000002</v>
      </c>
      <c r="E14" s="56"/>
      <c r="F14" s="73" t="s">
        <v>28</v>
      </c>
      <c r="G14" s="61">
        <v>451.79</v>
      </c>
      <c r="H14" s="73" t="s">
        <v>47</v>
      </c>
      <c r="I14" s="63">
        <v>643.95000000000005</v>
      </c>
      <c r="J14" s="56"/>
      <c r="K14" s="73" t="s">
        <v>28</v>
      </c>
      <c r="L14" s="61">
        <v>448.37</v>
      </c>
      <c r="M14" s="73" t="s">
        <v>45</v>
      </c>
      <c r="N14" s="63">
        <v>643.95000000000005</v>
      </c>
      <c r="O14" s="56"/>
      <c r="P14" s="56"/>
    </row>
    <row r="15" spans="1:16" x14ac:dyDescent="0.25">
      <c r="A15" s="66" t="s">
        <v>30</v>
      </c>
      <c r="B15" s="66">
        <v>249.75</v>
      </c>
      <c r="C15" s="62" t="s">
        <v>45</v>
      </c>
      <c r="D15" s="66">
        <v>1050.05</v>
      </c>
      <c r="E15" s="56"/>
      <c r="F15" s="65" t="s">
        <v>30</v>
      </c>
      <c r="G15" s="61">
        <v>593.01995999999997</v>
      </c>
      <c r="H15" s="65" t="s">
        <v>49</v>
      </c>
      <c r="I15" s="63">
        <v>6911.23</v>
      </c>
      <c r="J15" s="56"/>
      <c r="K15" s="66" t="s">
        <v>30</v>
      </c>
      <c r="L15" s="62">
        <v>593.01995999999997</v>
      </c>
      <c r="M15" s="66" t="s">
        <v>49</v>
      </c>
      <c r="N15" s="64">
        <v>6911.23</v>
      </c>
      <c r="O15" s="56"/>
      <c r="P15" s="56"/>
    </row>
    <row r="16" spans="1:16" x14ac:dyDescent="0.25">
      <c r="A16" s="66" t="s">
        <v>32</v>
      </c>
      <c r="B16" s="66">
        <v>237.70999</v>
      </c>
      <c r="C16" s="62" t="s">
        <v>45</v>
      </c>
      <c r="D16" s="66">
        <v>2006.02</v>
      </c>
      <c r="E16" s="56"/>
      <c r="F16" s="66" t="s">
        <v>32</v>
      </c>
      <c r="G16" s="62">
        <v>314.44997999999998</v>
      </c>
      <c r="H16" s="66" t="s">
        <v>51</v>
      </c>
      <c r="I16" s="64">
        <v>4153.59</v>
      </c>
      <c r="J16" s="56"/>
      <c r="K16" s="66" t="s">
        <v>32</v>
      </c>
      <c r="L16" s="62">
        <v>249.75</v>
      </c>
      <c r="M16" s="66" t="s">
        <v>45</v>
      </c>
      <c r="N16" s="64">
        <v>1050.05</v>
      </c>
      <c r="O16" s="56"/>
      <c r="P16" s="56"/>
    </row>
    <row r="17" spans="1:16" x14ac:dyDescent="0.25">
      <c r="A17" s="66" t="s">
        <v>29</v>
      </c>
      <c r="B17" s="66">
        <v>236.41</v>
      </c>
      <c r="C17" s="62" t="s">
        <v>45</v>
      </c>
      <c r="D17" s="66">
        <v>1097.52</v>
      </c>
      <c r="E17" s="56"/>
      <c r="F17" s="66" t="s">
        <v>29</v>
      </c>
      <c r="G17" s="62">
        <v>338.87</v>
      </c>
      <c r="H17" s="66" t="s">
        <v>45</v>
      </c>
      <c r="I17" s="64">
        <v>1536.6499999999999</v>
      </c>
      <c r="J17" s="56"/>
      <c r="K17" s="66" t="s">
        <v>29</v>
      </c>
      <c r="L17" s="62">
        <v>314.44997999999998</v>
      </c>
      <c r="M17" s="66" t="s">
        <v>51</v>
      </c>
      <c r="N17" s="64">
        <v>3103.54</v>
      </c>
      <c r="O17" s="56"/>
      <c r="P17" s="56"/>
    </row>
    <row r="18" spans="1:16" x14ac:dyDescent="0.25">
      <c r="A18" s="66" t="s">
        <v>34</v>
      </c>
      <c r="B18" s="66">
        <v>563.70996000000002</v>
      </c>
      <c r="C18" s="62" t="s">
        <v>53</v>
      </c>
      <c r="D18" s="66">
        <v>8065.2799999999988</v>
      </c>
      <c r="E18" s="56"/>
      <c r="F18" s="66" t="s">
        <v>34</v>
      </c>
      <c r="G18" s="62">
        <v>279.08999999999997</v>
      </c>
      <c r="H18" s="66" t="s">
        <v>55</v>
      </c>
      <c r="I18" s="64">
        <v>5147.07</v>
      </c>
      <c r="J18" s="56"/>
      <c r="K18" s="66" t="s">
        <v>34</v>
      </c>
      <c r="L18" s="62">
        <v>338.87</v>
      </c>
      <c r="M18" s="66" t="s">
        <v>45</v>
      </c>
      <c r="N18" s="64">
        <v>1536.6499999999999</v>
      </c>
      <c r="O18" s="56"/>
      <c r="P18" s="56"/>
    </row>
    <row r="19" spans="1:16" ht="15.75" thickBot="1" x14ac:dyDescent="0.3">
      <c r="A19" s="66" t="s">
        <v>31</v>
      </c>
      <c r="B19" s="66">
        <v>279.08999999999997</v>
      </c>
      <c r="C19" s="62" t="s">
        <v>55</v>
      </c>
      <c r="D19" s="66">
        <v>5147.07</v>
      </c>
      <c r="E19" s="56"/>
      <c r="F19" s="67" t="s">
        <v>31</v>
      </c>
      <c r="G19" s="62">
        <v>278.39</v>
      </c>
      <c r="H19" s="67" t="s">
        <v>56</v>
      </c>
      <c r="I19" s="64">
        <v>2449.018</v>
      </c>
      <c r="J19" s="56"/>
      <c r="K19" s="66" t="s">
        <v>31</v>
      </c>
      <c r="L19" s="62">
        <v>279.08999999999997</v>
      </c>
      <c r="M19" s="66" t="s">
        <v>55</v>
      </c>
      <c r="N19" s="64">
        <v>5147.07</v>
      </c>
      <c r="O19" s="56"/>
      <c r="P19" s="56"/>
    </row>
    <row r="20" spans="1:16" ht="15.75" thickBot="1" x14ac:dyDescent="0.3">
      <c r="A20" s="67" t="s">
        <v>33</v>
      </c>
      <c r="B20" s="67">
        <v>278.39</v>
      </c>
      <c r="C20" s="62" t="s">
        <v>56</v>
      </c>
      <c r="D20" s="66">
        <v>2449.018</v>
      </c>
      <c r="E20" s="56"/>
      <c r="F20" s="126" t="s">
        <v>62</v>
      </c>
      <c r="G20" s="124">
        <f>SUM(G14:G19)</f>
        <v>2255.6099399999998</v>
      </c>
      <c r="H20" s="122" t="s">
        <v>57</v>
      </c>
      <c r="I20" s="124">
        <f>MAX(I14:I19)</f>
        <v>6911.23</v>
      </c>
      <c r="J20" s="56"/>
      <c r="K20" s="67" t="s">
        <v>33</v>
      </c>
      <c r="L20" s="62">
        <v>278.39</v>
      </c>
      <c r="M20" s="67" t="s">
        <v>56</v>
      </c>
      <c r="N20" s="64">
        <v>2449.018</v>
      </c>
      <c r="O20" s="56"/>
      <c r="P20" s="56"/>
    </row>
    <row r="21" spans="1:16" x14ac:dyDescent="0.25">
      <c r="A21" s="122" t="s">
        <v>62</v>
      </c>
      <c r="B21" s="124">
        <f>SUM(B14:B20)</f>
        <v>2455.43995</v>
      </c>
      <c r="C21" s="126" t="s">
        <v>57</v>
      </c>
      <c r="D21" s="124">
        <f>MAX(D14:D20)</f>
        <v>8065.2799999999988</v>
      </c>
      <c r="E21" s="56"/>
      <c r="F21" s="131"/>
      <c r="G21" s="128"/>
      <c r="H21" s="132"/>
      <c r="I21" s="128"/>
      <c r="J21" s="56"/>
      <c r="K21" s="122" t="s">
        <v>62</v>
      </c>
      <c r="L21" s="124">
        <f>SUM(L14:L20)</f>
        <v>2501.9399399999998</v>
      </c>
      <c r="M21" s="126" t="s">
        <v>57</v>
      </c>
      <c r="N21" s="124">
        <f>MAX(N14:N20)</f>
        <v>6911.23</v>
      </c>
      <c r="O21" s="56"/>
      <c r="P21" s="56"/>
    </row>
    <row r="22" spans="1:16" ht="15.75" thickBot="1" x14ac:dyDescent="0.3">
      <c r="A22" s="123"/>
      <c r="B22" s="125"/>
      <c r="C22" s="127"/>
      <c r="D22" s="125"/>
      <c r="E22" s="56"/>
      <c r="F22" s="127"/>
      <c r="G22" s="125"/>
      <c r="H22" s="123"/>
      <c r="I22" s="125"/>
      <c r="J22" s="56"/>
      <c r="K22" s="123"/>
      <c r="L22" s="125"/>
      <c r="M22" s="127"/>
      <c r="N22" s="125"/>
      <c r="O22" s="56"/>
      <c r="P22" s="56"/>
    </row>
    <row r="23" spans="1:16" x14ac:dyDescent="0.25">
      <c r="A23" s="56"/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</row>
    <row r="24" spans="1:16" ht="15.75" thickBot="1" x14ac:dyDescent="0.3">
      <c r="A24" s="56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</row>
    <row r="25" spans="1:16" ht="15.75" thickBot="1" x14ac:dyDescent="0.3">
      <c r="A25" s="68" t="s">
        <v>68</v>
      </c>
      <c r="B25" s="68" t="s">
        <v>18</v>
      </c>
      <c r="C25" s="68" t="s">
        <v>43</v>
      </c>
      <c r="D25" s="69" t="s">
        <v>44</v>
      </c>
      <c r="E25" s="56"/>
      <c r="F25" s="68" t="s">
        <v>69</v>
      </c>
      <c r="G25" s="75" t="s">
        <v>18</v>
      </c>
      <c r="H25" s="75" t="s">
        <v>43</v>
      </c>
      <c r="I25" s="76" t="s">
        <v>44</v>
      </c>
      <c r="K25" s="6" t="s">
        <v>70</v>
      </c>
      <c r="L25" s="77" t="s">
        <v>18</v>
      </c>
      <c r="M25" s="77" t="s">
        <v>43</v>
      </c>
      <c r="N25" s="78" t="s">
        <v>44</v>
      </c>
      <c r="O25" s="56"/>
      <c r="P25" s="56"/>
    </row>
    <row r="26" spans="1:16" x14ac:dyDescent="0.25">
      <c r="A26" s="73" t="s">
        <v>28</v>
      </c>
      <c r="B26" s="61">
        <v>449.94997999999998</v>
      </c>
      <c r="C26" s="73" t="s">
        <v>46</v>
      </c>
      <c r="D26" s="63">
        <v>1544.6</v>
      </c>
      <c r="E26" s="56"/>
      <c r="F26" s="59" t="s">
        <v>28</v>
      </c>
      <c r="G26" s="73">
        <v>610.38</v>
      </c>
      <c r="H26" s="61" t="s">
        <v>46</v>
      </c>
      <c r="I26" s="73">
        <v>1026.5500000000002</v>
      </c>
      <c r="K26" s="73" t="s">
        <v>28</v>
      </c>
      <c r="L26" s="57">
        <v>451.79</v>
      </c>
      <c r="M26" s="73" t="s">
        <v>46</v>
      </c>
      <c r="N26" s="58">
        <v>1694</v>
      </c>
      <c r="O26" s="56"/>
      <c r="P26" s="56"/>
    </row>
    <row r="27" spans="1:16" x14ac:dyDescent="0.25">
      <c r="A27" s="66" t="s">
        <v>30</v>
      </c>
      <c r="B27" s="62">
        <v>400.67</v>
      </c>
      <c r="C27" s="66" t="s">
        <v>48</v>
      </c>
      <c r="D27" s="64">
        <v>382.6</v>
      </c>
      <c r="E27" s="56"/>
      <c r="F27" s="60" t="s">
        <v>30</v>
      </c>
      <c r="G27" s="66">
        <v>426.2</v>
      </c>
      <c r="H27" s="62" t="s">
        <v>50</v>
      </c>
      <c r="I27" s="66">
        <v>4153.59</v>
      </c>
      <c r="K27" s="66" t="s">
        <v>30</v>
      </c>
      <c r="L27" s="81">
        <v>543.20000000000005</v>
      </c>
      <c r="M27" s="66" t="s">
        <v>60</v>
      </c>
      <c r="N27" s="58">
        <v>1607.26</v>
      </c>
      <c r="O27" s="56"/>
      <c r="P27" s="56"/>
    </row>
    <row r="28" spans="1:16" x14ac:dyDescent="0.25">
      <c r="A28" s="66" t="s">
        <v>32</v>
      </c>
      <c r="B28" s="62">
        <v>372.2</v>
      </c>
      <c r="C28" s="66" t="s">
        <v>58</v>
      </c>
      <c r="D28" s="64">
        <v>5296.4699999999993</v>
      </c>
      <c r="E28" s="56"/>
      <c r="F28" s="60" t="s">
        <v>32</v>
      </c>
      <c r="G28" s="66">
        <v>457.48</v>
      </c>
      <c r="H28" s="62" t="s">
        <v>48</v>
      </c>
      <c r="I28" s="66">
        <v>5303.9699999999993</v>
      </c>
      <c r="K28" s="66" t="s">
        <v>32</v>
      </c>
      <c r="L28" s="81">
        <v>314.44997999999998</v>
      </c>
      <c r="M28" s="66" t="s">
        <v>51</v>
      </c>
      <c r="N28" s="58">
        <v>3103.54</v>
      </c>
      <c r="O28" s="56"/>
      <c r="P28" s="56"/>
    </row>
    <row r="29" spans="1:16" x14ac:dyDescent="0.25">
      <c r="A29" s="66" t="s">
        <v>29</v>
      </c>
      <c r="B29" s="62">
        <v>314.44997999999998</v>
      </c>
      <c r="C29" s="66" t="s">
        <v>51</v>
      </c>
      <c r="D29" s="64">
        <v>3103.54</v>
      </c>
      <c r="E29" s="56"/>
      <c r="F29" s="60" t="s">
        <v>29</v>
      </c>
      <c r="G29" s="66">
        <v>469.15</v>
      </c>
      <c r="H29" s="62" t="s">
        <v>59</v>
      </c>
      <c r="I29" s="66">
        <v>1224.6599999999999</v>
      </c>
      <c r="J29" s="56"/>
      <c r="K29" s="66" t="s">
        <v>29</v>
      </c>
      <c r="L29" s="62">
        <v>338.87</v>
      </c>
      <c r="M29" s="82" t="s">
        <v>45</v>
      </c>
      <c r="N29" s="58">
        <v>1536.6499999999999</v>
      </c>
      <c r="O29" s="56"/>
      <c r="P29" s="56"/>
    </row>
    <row r="30" spans="1:16" x14ac:dyDescent="0.25">
      <c r="A30" s="66" t="s">
        <v>34</v>
      </c>
      <c r="B30" s="62">
        <v>563.70996000000002</v>
      </c>
      <c r="C30" s="66" t="s">
        <v>53</v>
      </c>
      <c r="D30" s="64">
        <v>8065.2799999999988</v>
      </c>
      <c r="E30" s="56"/>
      <c r="F30" s="60" t="s">
        <v>34</v>
      </c>
      <c r="G30" s="66">
        <v>338.87</v>
      </c>
      <c r="H30" s="62" t="s">
        <v>45</v>
      </c>
      <c r="I30" s="66">
        <v>1536.6499999999999</v>
      </c>
      <c r="J30" s="56"/>
      <c r="K30" s="66" t="s">
        <v>34</v>
      </c>
      <c r="L30" s="62">
        <v>279.07</v>
      </c>
      <c r="M30" s="66" t="s">
        <v>55</v>
      </c>
      <c r="N30" s="58">
        <v>5147.07</v>
      </c>
      <c r="O30" s="56"/>
      <c r="P30" s="56"/>
    </row>
    <row r="31" spans="1:16" ht="15.75" thickBot="1" x14ac:dyDescent="0.3">
      <c r="A31" s="67" t="s">
        <v>31</v>
      </c>
      <c r="B31" s="62">
        <v>278.39</v>
      </c>
      <c r="C31" s="67" t="s">
        <v>56</v>
      </c>
      <c r="D31" s="64">
        <v>2449.018</v>
      </c>
      <c r="E31" s="56"/>
      <c r="F31" s="60" t="s">
        <v>31</v>
      </c>
      <c r="G31" s="66">
        <v>279.08999999999997</v>
      </c>
      <c r="H31" s="62" t="s">
        <v>55</v>
      </c>
      <c r="I31" s="66">
        <v>5147.07</v>
      </c>
      <c r="J31" s="56"/>
      <c r="K31" s="66" t="s">
        <v>31</v>
      </c>
      <c r="L31" s="57">
        <v>278.39</v>
      </c>
      <c r="M31" s="66" t="s">
        <v>56</v>
      </c>
      <c r="N31" s="58">
        <v>2449.018</v>
      </c>
      <c r="O31" s="56"/>
      <c r="P31" s="56"/>
    </row>
    <row r="32" spans="1:16" ht="15.75" thickBot="1" x14ac:dyDescent="0.3">
      <c r="A32" s="126" t="s">
        <v>62</v>
      </c>
      <c r="B32" s="124">
        <f>SUM(B26:B31)</f>
        <v>2379.3699200000001</v>
      </c>
      <c r="C32" s="122" t="s">
        <v>57</v>
      </c>
      <c r="D32" s="124">
        <f>MAX(D26:D31)</f>
        <v>8065.2799999999988</v>
      </c>
      <c r="E32" s="56"/>
      <c r="F32" s="60" t="s">
        <v>33</v>
      </c>
      <c r="G32" s="67">
        <v>278.39</v>
      </c>
      <c r="H32" s="62" t="s">
        <v>56</v>
      </c>
      <c r="I32" s="67">
        <v>2449.018</v>
      </c>
      <c r="J32" s="56"/>
      <c r="K32" s="67" t="s">
        <v>33</v>
      </c>
      <c r="L32" s="57">
        <v>457.48</v>
      </c>
      <c r="M32" s="67" t="s">
        <v>48</v>
      </c>
      <c r="N32" s="58">
        <v>5303.9699999999993</v>
      </c>
      <c r="O32" s="56"/>
      <c r="P32" s="56"/>
    </row>
    <row r="33" spans="1:16" x14ac:dyDescent="0.25">
      <c r="A33" s="131"/>
      <c r="B33" s="128"/>
      <c r="C33" s="132"/>
      <c r="D33" s="128"/>
      <c r="E33" s="56"/>
      <c r="F33" s="122" t="s">
        <v>62</v>
      </c>
      <c r="G33" s="124">
        <f>SUM(G26:G32)</f>
        <v>2859.56</v>
      </c>
      <c r="H33" s="126" t="s">
        <v>57</v>
      </c>
      <c r="I33" s="124">
        <f>MAX(I26:I32)</f>
        <v>5303.9699999999993</v>
      </c>
      <c r="J33" s="56"/>
      <c r="K33" s="132" t="s">
        <v>62</v>
      </c>
      <c r="L33" s="128">
        <f>SUM(L26:L32)</f>
        <v>2663.2499800000001</v>
      </c>
      <c r="M33" s="131" t="s">
        <v>57</v>
      </c>
      <c r="N33" s="128">
        <f>MAX(N26:N32)</f>
        <v>5303.9699999999993</v>
      </c>
      <c r="O33" s="56"/>
      <c r="P33" s="56"/>
    </row>
    <row r="34" spans="1:16" ht="15.75" thickBot="1" x14ac:dyDescent="0.3">
      <c r="A34" s="127"/>
      <c r="B34" s="125"/>
      <c r="C34" s="123"/>
      <c r="D34" s="125"/>
      <c r="E34" s="56"/>
      <c r="F34" s="123"/>
      <c r="G34" s="125"/>
      <c r="H34" s="127"/>
      <c r="I34" s="125"/>
      <c r="J34" s="56"/>
      <c r="K34" s="123"/>
      <c r="L34" s="125"/>
      <c r="M34" s="127"/>
      <c r="N34" s="125"/>
      <c r="O34" s="56"/>
      <c r="P34" s="56"/>
    </row>
    <row r="35" spans="1:16" x14ac:dyDescent="0.25">
      <c r="A35" s="56"/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</row>
    <row r="36" spans="1:16" x14ac:dyDescent="0.25">
      <c r="H36" s="56"/>
      <c r="I36" s="56"/>
      <c r="J36" s="56"/>
      <c r="K36" s="56"/>
      <c r="L36" s="56"/>
      <c r="M36" s="56"/>
      <c r="N36" s="56"/>
      <c r="O36" s="56"/>
      <c r="P36" s="56"/>
    </row>
    <row r="37" spans="1:16" x14ac:dyDescent="0.25">
      <c r="H37" s="56"/>
      <c r="I37" s="56"/>
      <c r="J37" s="56"/>
      <c r="K37" s="56"/>
      <c r="L37" s="56"/>
      <c r="M37" s="56"/>
      <c r="N37" s="56"/>
      <c r="O37" s="56"/>
      <c r="P37" s="56"/>
    </row>
    <row r="38" spans="1:16" x14ac:dyDescent="0.25">
      <c r="H38" s="56"/>
      <c r="I38" s="56"/>
      <c r="J38" s="56"/>
      <c r="K38" s="56"/>
      <c r="L38" s="56"/>
      <c r="M38" s="56"/>
      <c r="N38" s="56"/>
      <c r="O38" s="56"/>
      <c r="P38" s="56"/>
    </row>
    <row r="39" spans="1:16" x14ac:dyDescent="0.25">
      <c r="M39" s="56"/>
      <c r="N39" s="56"/>
      <c r="O39" s="56"/>
      <c r="P39" s="56"/>
    </row>
    <row r="40" spans="1:16" x14ac:dyDescent="0.25">
      <c r="M40" s="56"/>
      <c r="N40" s="56"/>
      <c r="O40" s="56"/>
      <c r="P40" s="56"/>
    </row>
    <row r="41" spans="1:16" x14ac:dyDescent="0.25">
      <c r="M41" s="56"/>
      <c r="N41" s="56"/>
      <c r="O41" s="56"/>
      <c r="P41" s="56"/>
    </row>
    <row r="42" spans="1:16" x14ac:dyDescent="0.25">
      <c r="M42" s="56"/>
      <c r="N42" s="56"/>
      <c r="O42" s="56"/>
      <c r="P42" s="56"/>
    </row>
    <row r="43" spans="1:16" x14ac:dyDescent="0.25">
      <c r="M43" s="56"/>
      <c r="N43" s="56"/>
      <c r="O43" s="56"/>
      <c r="P43" s="56"/>
    </row>
    <row r="44" spans="1:16" x14ac:dyDescent="0.25">
      <c r="M44" s="56"/>
      <c r="N44" s="56"/>
      <c r="O44" s="56"/>
      <c r="P44" s="56"/>
    </row>
    <row r="45" spans="1:16" x14ac:dyDescent="0.25">
      <c r="M45" s="56"/>
      <c r="N45" s="56"/>
      <c r="O45" s="56"/>
      <c r="P45" s="56"/>
    </row>
    <row r="46" spans="1:16" x14ac:dyDescent="0.25">
      <c r="M46" s="56"/>
      <c r="N46" s="56"/>
      <c r="O46" s="56"/>
      <c r="P46" s="56"/>
    </row>
  </sheetData>
  <mergeCells count="36">
    <mergeCell ref="K33:K34"/>
    <mergeCell ref="L33:L34"/>
    <mergeCell ref="M33:M34"/>
    <mergeCell ref="N33:N34"/>
    <mergeCell ref="M21:M22"/>
    <mergeCell ref="N21:N22"/>
    <mergeCell ref="K21:K22"/>
    <mergeCell ref="L21:L22"/>
    <mergeCell ref="A32:A34"/>
    <mergeCell ref="B32:B34"/>
    <mergeCell ref="C32:C34"/>
    <mergeCell ref="D32:D34"/>
    <mergeCell ref="F33:F34"/>
    <mergeCell ref="G33:G34"/>
    <mergeCell ref="H33:H34"/>
    <mergeCell ref="I33:I34"/>
    <mergeCell ref="F20:F22"/>
    <mergeCell ref="G20:G22"/>
    <mergeCell ref="H20:H22"/>
    <mergeCell ref="I20:I22"/>
    <mergeCell ref="A21:A22"/>
    <mergeCell ref="B21:B22"/>
    <mergeCell ref="C21:C22"/>
    <mergeCell ref="D21:D22"/>
    <mergeCell ref="N8:N10"/>
    <mergeCell ref="L8:L10"/>
    <mergeCell ref="A9:A10"/>
    <mergeCell ref="B9:B10"/>
    <mergeCell ref="C9:C10"/>
    <mergeCell ref="D9:D10"/>
    <mergeCell ref="F9:F10"/>
    <mergeCell ref="G9:G10"/>
    <mergeCell ref="H9:H10"/>
    <mergeCell ref="I9:I10"/>
    <mergeCell ref="K8:K10"/>
    <mergeCell ref="M8:M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iteration for combination</vt:lpstr>
      <vt:lpstr>Iterations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Sooriya</dc:creator>
  <cp:lastModifiedBy>ARUN</cp:lastModifiedBy>
  <dcterms:created xsi:type="dcterms:W3CDTF">2022-05-31T16:36:43Z</dcterms:created>
  <dcterms:modified xsi:type="dcterms:W3CDTF">2022-08-23T04:57:26Z</dcterms:modified>
</cp:coreProperties>
</file>